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40\CIT_140_20SP\Excel\ExcelWeek_4\"/>
    </mc:Choice>
  </mc:AlternateContent>
  <bookViews>
    <workbookView xWindow="-108" yWindow="-108" windowWidth="23256" windowHeight="12576" tabRatio="706" activeTab="1"/>
  </bookViews>
  <sheets>
    <sheet name="Time" sheetId="7" r:id="rId1"/>
    <sheet name="Salary Data" sheetId="1" r:id="rId2"/>
    <sheet name="SCDP AA" sheetId="10" r:id="rId3"/>
    <sheet name="SCDP AA Answers" sheetId="9" state="hidden" r:id="rId4"/>
  </sheets>
  <definedNames>
    <definedName name="_xlnm._FilterDatabase" localSheetId="1" hidden="1">'Salary Data'!$A$8:$M$101</definedName>
    <definedName name="_xlnm._FilterDatabase" localSheetId="2" hidden="1">'SCDP AA'!$A$9:$O$29</definedName>
    <definedName name="_xlnm._FilterDatabase" localSheetId="3" hidden="1">'SCDP AA Answers'!$A$9:$O$29</definedName>
    <definedName name="Avg_Cost" localSheetId="2">#REF!</definedName>
    <definedName name="Avg_Cost" localSheetId="3">#REF!</definedName>
    <definedName name="Avg_Cost">#REF!</definedName>
    <definedName name="Highest_House_Cost" localSheetId="2">#REF!</definedName>
    <definedName name="Highest_House_Cost" localSheetId="3">#REF!</definedName>
    <definedName name="Highest_House_Cost">#REF!</definedName>
    <definedName name="Lowest_House_Cost" localSheetId="2">#REF!</definedName>
    <definedName name="Lowest_House_Cost" localSheetId="3">#REF!</definedName>
    <definedName name="Lowest_House_Cost">#REF!</definedName>
    <definedName name="Median_Cost" localSheetId="2">#REF!</definedName>
    <definedName name="Median_Cost" localSheetId="3">#REF!</definedName>
    <definedName name="Median_Cost">#REF!</definedName>
    <definedName name="_xlnm.Print_Area" localSheetId="0">Time!$A$1:$M$21</definedName>
    <definedName name="Rates" localSheetId="2">#REF!</definedName>
    <definedName name="Rates" localSheetId="3">#REF!</definedName>
    <definedName name="Rates">#REF!</definedName>
    <definedName name="Title" localSheetId="2">#REF!</definedName>
    <definedName name="Title" localSheetId="3">#REF!</definedName>
    <definedName name="Title">#REF!</definedName>
    <definedName name="Title_PaymentInfo" localSheetId="2">#REF!</definedName>
    <definedName name="Title_PaymentInfo" localSheetId="3">#REF!</definedName>
    <definedName name="Title_PaymentInfo">#REF!</definedName>
    <definedName name="Total_Cost" localSheetId="2">#REF!</definedName>
    <definedName name="Total_Cost" localSheetId="3">#REF!</definedName>
    <definedName name="Total_Cost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" i="1" l="1"/>
  <c r="M4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9" i="1"/>
  <c r="I10" i="1"/>
  <c r="M10" i="1" s="1"/>
  <c r="I11" i="1"/>
  <c r="M11" i="1" s="1"/>
  <c r="I12" i="1"/>
  <c r="M12" i="1" s="1"/>
  <c r="I13" i="1"/>
  <c r="M13" i="1" s="1"/>
  <c r="I14" i="1"/>
  <c r="M14" i="1" s="1"/>
  <c r="I15" i="1"/>
  <c r="M15" i="1" s="1"/>
  <c r="I16" i="1"/>
  <c r="M16" i="1" s="1"/>
  <c r="I17" i="1"/>
  <c r="M17" i="1" s="1"/>
  <c r="I18" i="1"/>
  <c r="M18" i="1" s="1"/>
  <c r="I19" i="1"/>
  <c r="M19" i="1" s="1"/>
  <c r="I20" i="1"/>
  <c r="M20" i="1" s="1"/>
  <c r="I21" i="1"/>
  <c r="M21" i="1" s="1"/>
  <c r="I22" i="1"/>
  <c r="M22" i="1" s="1"/>
  <c r="I23" i="1"/>
  <c r="M23" i="1" s="1"/>
  <c r="I24" i="1"/>
  <c r="M24" i="1" s="1"/>
  <c r="I25" i="1"/>
  <c r="M25" i="1" s="1"/>
  <c r="I26" i="1"/>
  <c r="M26" i="1" s="1"/>
  <c r="I27" i="1"/>
  <c r="M27" i="1" s="1"/>
  <c r="I28" i="1"/>
  <c r="M28" i="1" s="1"/>
  <c r="I29" i="1"/>
  <c r="M29" i="1" s="1"/>
  <c r="I30" i="1"/>
  <c r="M30" i="1" s="1"/>
  <c r="I31" i="1"/>
  <c r="M31" i="1" s="1"/>
  <c r="I32" i="1"/>
  <c r="M32" i="1" s="1"/>
  <c r="I33" i="1"/>
  <c r="M33" i="1" s="1"/>
  <c r="I34" i="1"/>
  <c r="M34" i="1" s="1"/>
  <c r="I35" i="1"/>
  <c r="M35" i="1" s="1"/>
  <c r="I36" i="1"/>
  <c r="M36" i="1" s="1"/>
  <c r="I37" i="1"/>
  <c r="M37" i="1" s="1"/>
  <c r="I38" i="1"/>
  <c r="M38" i="1" s="1"/>
  <c r="I39" i="1"/>
  <c r="M39" i="1" s="1"/>
  <c r="I40" i="1"/>
  <c r="M40" i="1" s="1"/>
  <c r="I41" i="1"/>
  <c r="M41" i="1" s="1"/>
  <c r="I42" i="1"/>
  <c r="M42" i="1" s="1"/>
  <c r="I43" i="1"/>
  <c r="M43" i="1" s="1"/>
  <c r="I44" i="1"/>
  <c r="M44" i="1" s="1"/>
  <c r="I45" i="1"/>
  <c r="M45" i="1" s="1"/>
  <c r="I46" i="1"/>
  <c r="M46" i="1" s="1"/>
  <c r="I47" i="1"/>
  <c r="M47" i="1" s="1"/>
  <c r="I48" i="1"/>
  <c r="M48" i="1" s="1"/>
  <c r="I49" i="1"/>
  <c r="M49" i="1" s="1"/>
  <c r="I50" i="1"/>
  <c r="M50" i="1" s="1"/>
  <c r="I51" i="1"/>
  <c r="M51" i="1" s="1"/>
  <c r="I52" i="1"/>
  <c r="M52" i="1" s="1"/>
  <c r="I53" i="1"/>
  <c r="M53" i="1" s="1"/>
  <c r="I54" i="1"/>
  <c r="M6" i="1" s="1"/>
  <c r="I55" i="1"/>
  <c r="M55" i="1" s="1"/>
  <c r="I56" i="1"/>
  <c r="M56" i="1" s="1"/>
  <c r="I57" i="1"/>
  <c r="M57" i="1" s="1"/>
  <c r="I58" i="1"/>
  <c r="M58" i="1" s="1"/>
  <c r="I59" i="1"/>
  <c r="M59" i="1" s="1"/>
  <c r="I60" i="1"/>
  <c r="M60" i="1" s="1"/>
  <c r="I61" i="1"/>
  <c r="M61" i="1" s="1"/>
  <c r="I62" i="1"/>
  <c r="M62" i="1" s="1"/>
  <c r="I63" i="1"/>
  <c r="M63" i="1" s="1"/>
  <c r="I64" i="1"/>
  <c r="M64" i="1" s="1"/>
  <c r="I65" i="1"/>
  <c r="M65" i="1" s="1"/>
  <c r="I66" i="1"/>
  <c r="M66" i="1" s="1"/>
  <c r="I67" i="1"/>
  <c r="M67" i="1" s="1"/>
  <c r="I68" i="1"/>
  <c r="M68" i="1" s="1"/>
  <c r="I69" i="1"/>
  <c r="M69" i="1" s="1"/>
  <c r="I70" i="1"/>
  <c r="M70" i="1" s="1"/>
  <c r="I71" i="1"/>
  <c r="M71" i="1" s="1"/>
  <c r="I72" i="1"/>
  <c r="M72" i="1" s="1"/>
  <c r="I73" i="1"/>
  <c r="M73" i="1" s="1"/>
  <c r="I74" i="1"/>
  <c r="M74" i="1" s="1"/>
  <c r="I75" i="1"/>
  <c r="M75" i="1" s="1"/>
  <c r="I76" i="1"/>
  <c r="M76" i="1" s="1"/>
  <c r="I77" i="1"/>
  <c r="M77" i="1" s="1"/>
  <c r="I78" i="1"/>
  <c r="M78" i="1" s="1"/>
  <c r="I79" i="1"/>
  <c r="M79" i="1" s="1"/>
  <c r="I80" i="1"/>
  <c r="M80" i="1" s="1"/>
  <c r="I81" i="1"/>
  <c r="M81" i="1" s="1"/>
  <c r="I82" i="1"/>
  <c r="M82" i="1" s="1"/>
  <c r="I83" i="1"/>
  <c r="M83" i="1" s="1"/>
  <c r="I84" i="1"/>
  <c r="M84" i="1" s="1"/>
  <c r="I85" i="1"/>
  <c r="M85" i="1" s="1"/>
  <c r="I86" i="1"/>
  <c r="M86" i="1" s="1"/>
  <c r="I87" i="1"/>
  <c r="M87" i="1" s="1"/>
  <c r="I88" i="1"/>
  <c r="M88" i="1" s="1"/>
  <c r="I89" i="1"/>
  <c r="M89" i="1" s="1"/>
  <c r="I90" i="1"/>
  <c r="M90" i="1" s="1"/>
  <c r="I91" i="1"/>
  <c r="M91" i="1" s="1"/>
  <c r="I92" i="1"/>
  <c r="M92" i="1" s="1"/>
  <c r="I93" i="1"/>
  <c r="M93" i="1" s="1"/>
  <c r="I94" i="1"/>
  <c r="M94" i="1" s="1"/>
  <c r="I95" i="1"/>
  <c r="M95" i="1" s="1"/>
  <c r="I96" i="1"/>
  <c r="M96" i="1" s="1"/>
  <c r="I97" i="1"/>
  <c r="M97" i="1" s="1"/>
  <c r="I98" i="1"/>
  <c r="M98" i="1" s="1"/>
  <c r="I99" i="1"/>
  <c r="M99" i="1" s="1"/>
  <c r="I100" i="1"/>
  <c r="M100" i="1" s="1"/>
  <c r="I101" i="1"/>
  <c r="M101" i="1" s="1"/>
  <c r="I9" i="1"/>
  <c r="M9" i="1" s="1"/>
  <c r="F3" i="7"/>
  <c r="F4" i="7"/>
  <c r="F5" i="7"/>
  <c r="F6" i="7"/>
  <c r="F7" i="7"/>
  <c r="F8" i="7"/>
  <c r="F9" i="7"/>
  <c r="F10" i="7"/>
  <c r="F11" i="7"/>
  <c r="F12" i="7"/>
  <c r="F2" i="7"/>
  <c r="B3" i="7"/>
  <c r="C3" i="7"/>
  <c r="D3" i="7"/>
  <c r="B4" i="7"/>
  <c r="C4" i="7"/>
  <c r="D4" i="7"/>
  <c r="B5" i="7"/>
  <c r="C5" i="7"/>
  <c r="D5" i="7"/>
  <c r="B6" i="7"/>
  <c r="C6" i="7"/>
  <c r="D6" i="7"/>
  <c r="B7" i="7"/>
  <c r="C7" i="7"/>
  <c r="D7" i="7"/>
  <c r="B8" i="7"/>
  <c r="C8" i="7"/>
  <c r="D8" i="7"/>
  <c r="B9" i="7"/>
  <c r="C9" i="7"/>
  <c r="D9" i="7"/>
  <c r="B10" i="7"/>
  <c r="C10" i="7"/>
  <c r="D10" i="7"/>
  <c r="B11" i="7"/>
  <c r="C11" i="7"/>
  <c r="D11" i="7"/>
  <c r="B12" i="7"/>
  <c r="C12" i="7"/>
  <c r="D12" i="7"/>
  <c r="D2" i="7"/>
  <c r="C2" i="7"/>
  <c r="B2" i="7"/>
  <c r="K2" i="7"/>
  <c r="K1" i="7"/>
  <c r="K8" i="7" s="1"/>
  <c r="M54" i="1" l="1"/>
  <c r="E7" i="7"/>
  <c r="E12" i="7"/>
  <c r="E4" i="7"/>
  <c r="E11" i="7"/>
  <c r="E3" i="7"/>
  <c r="E10" i="7"/>
  <c r="E9" i="7"/>
  <c r="E8" i="7"/>
  <c r="E6" i="7"/>
  <c r="E5" i="7"/>
  <c r="E2" i="7"/>
  <c r="I29" i="9"/>
  <c r="H29" i="9"/>
  <c r="M29" i="9" s="1"/>
  <c r="I28" i="9"/>
  <c r="H28" i="9"/>
  <c r="M28" i="9" s="1"/>
  <c r="I27" i="9"/>
  <c r="H27" i="9"/>
  <c r="M27" i="9" s="1"/>
  <c r="I26" i="9"/>
  <c r="H26" i="9"/>
  <c r="L26" i="9" s="1"/>
  <c r="I25" i="9"/>
  <c r="H25" i="9"/>
  <c r="K25" i="9" s="1"/>
  <c r="I24" i="9"/>
  <c r="H24" i="9"/>
  <c r="L24" i="9" s="1"/>
  <c r="I23" i="9"/>
  <c r="H23" i="9"/>
  <c r="M23" i="9" s="1"/>
  <c r="I22" i="9"/>
  <c r="H22" i="9"/>
  <c r="M22" i="9" s="1"/>
  <c r="I21" i="9"/>
  <c r="H21" i="9"/>
  <c r="M21" i="9" s="1"/>
  <c r="I20" i="9"/>
  <c r="H20" i="9"/>
  <c r="M20" i="9" s="1"/>
  <c r="I19" i="9"/>
  <c r="H19" i="9"/>
  <c r="M19" i="9" s="1"/>
  <c r="I18" i="9"/>
  <c r="H18" i="9"/>
  <c r="L18" i="9" s="1"/>
  <c r="I17" i="9"/>
  <c r="H17" i="9"/>
  <c r="K17" i="9" s="1"/>
  <c r="I16" i="9"/>
  <c r="H16" i="9"/>
  <c r="L16" i="9" s="1"/>
  <c r="I15" i="9"/>
  <c r="H15" i="9"/>
  <c r="M15" i="9" s="1"/>
  <c r="I14" i="9"/>
  <c r="H14" i="9"/>
  <c r="M14" i="9" s="1"/>
  <c r="I13" i="9"/>
  <c r="H13" i="9"/>
  <c r="M13" i="9" s="1"/>
  <c r="I12" i="9"/>
  <c r="H12" i="9"/>
  <c r="M12" i="9" s="1"/>
  <c r="I11" i="9"/>
  <c r="H11" i="9"/>
  <c r="M11" i="9" s="1"/>
  <c r="I10" i="9"/>
  <c r="H10" i="9"/>
  <c r="L10" i="9" s="1"/>
  <c r="J10" i="9" l="1"/>
  <c r="N10" i="9" s="1"/>
  <c r="J18" i="9"/>
  <c r="N18" i="9" s="1"/>
  <c r="K11" i="9"/>
  <c r="K18" i="9"/>
  <c r="M26" i="9"/>
  <c r="M10" i="9"/>
  <c r="L11" i="9"/>
  <c r="K10" i="9"/>
  <c r="L20" i="9"/>
  <c r="L12" i="9"/>
  <c r="K27" i="9"/>
  <c r="K19" i="9"/>
  <c r="J26" i="9"/>
  <c r="N26" i="9" s="1"/>
  <c r="L19" i="9"/>
  <c r="K26" i="9"/>
  <c r="M18" i="9"/>
  <c r="L25" i="9"/>
  <c r="J13" i="9"/>
  <c r="M17" i="9"/>
  <c r="J21" i="9"/>
  <c r="K13" i="9"/>
  <c r="K21" i="9"/>
  <c r="J12" i="9"/>
  <c r="J20" i="9"/>
  <c r="J28" i="9"/>
  <c r="J11" i="9"/>
  <c r="K12" i="9"/>
  <c r="M16" i="9"/>
  <c r="J19" i="9"/>
  <c r="K20" i="9"/>
  <c r="M24" i="9"/>
  <c r="J27" i="9"/>
  <c r="K28" i="9"/>
  <c r="L28" i="9"/>
  <c r="L27" i="9"/>
  <c r="L17" i="9"/>
  <c r="M25" i="9"/>
  <c r="J29" i="9"/>
  <c r="J22" i="9"/>
  <c r="K29" i="9"/>
  <c r="L13" i="9"/>
  <c r="K14" i="9"/>
  <c r="J15" i="9"/>
  <c r="L21" i="9"/>
  <c r="K22" i="9"/>
  <c r="J23" i="9"/>
  <c r="L29" i="9"/>
  <c r="L14" i="9"/>
  <c r="K15" i="9"/>
  <c r="J16" i="9"/>
  <c r="N16" i="9" s="1"/>
  <c r="L22" i="9"/>
  <c r="K23" i="9"/>
  <c r="J24" i="9"/>
  <c r="N24" i="9" s="1"/>
  <c r="J14" i="9"/>
  <c r="L15" i="9"/>
  <c r="K16" i="9"/>
  <c r="J17" i="9"/>
  <c r="L23" i="9"/>
  <c r="K24" i="9"/>
  <c r="J25" i="9"/>
  <c r="N12" i="9" l="1"/>
  <c r="N21" i="9"/>
  <c r="N19" i="9"/>
  <c r="N11" i="9"/>
  <c r="N27" i="9"/>
  <c r="N28" i="9"/>
  <c r="N20" i="9"/>
  <c r="N29" i="9"/>
  <c r="N22" i="9"/>
  <c r="N17" i="9"/>
  <c r="N14" i="9"/>
  <c r="N23" i="9"/>
  <c r="N25" i="9"/>
  <c r="N13" i="9"/>
  <c r="N15" i="9"/>
  <c r="O21" i="9" l="1"/>
  <c r="O20" i="9"/>
  <c r="O23" i="9"/>
  <c r="O12" i="9"/>
  <c r="O28" i="9"/>
  <c r="O15" i="9"/>
  <c r="O24" i="9"/>
  <c r="O14" i="9"/>
  <c r="O18" i="9"/>
  <c r="O17" i="9"/>
  <c r="O29" i="9"/>
  <c r="O11" i="9"/>
  <c r="O16" i="9"/>
  <c r="O22" i="9"/>
  <c r="O27" i="9"/>
  <c r="O19" i="9"/>
  <c r="O10" i="9"/>
  <c r="O25" i="9"/>
  <c r="O26" i="9"/>
  <c r="O13" i="9"/>
</calcChain>
</file>

<file path=xl/comments1.xml><?xml version="1.0" encoding="utf-8"?>
<comments xmlns="http://schemas.openxmlformats.org/spreadsheetml/2006/main">
  <authors>
    <author>Norm Downey</author>
  </authors>
  <commentList>
    <comment ref="J4" authorId="0" shapeId="0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ctrl ;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shift ctrl :</t>
        </r>
      </text>
    </comment>
  </commentList>
</comments>
</file>

<file path=xl/comments2.xml><?xml version="1.0" encoding="utf-8"?>
<comments xmlns="http://schemas.openxmlformats.org/spreadsheetml/2006/main">
  <authors>
    <author>Norm</author>
    <author>Norm Downey</author>
  </authors>
  <commentList>
    <comment ref="H9" authorId="0" shapeId="0">
      <text>
        <r>
          <rPr>
            <b/>
            <sz val="9"/>
            <color indexed="81"/>
            <rFont val="Tahoma"/>
            <family val="2"/>
          </rPr>
          <t>Norm:</t>
        </r>
        <r>
          <rPr>
            <sz val="9"/>
            <color indexed="81"/>
            <rFont val="Tahoma"/>
            <family val="2"/>
          </rPr>
          <t xml:space="preserve">
Years of Service</t>
        </r>
      </text>
    </comment>
    <comment ref="I9" authorId="1" shapeId="0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Rating Greater 3 → 3% raise, Between 2 and 3  → 2%, below 2 → 1%</t>
        </r>
      </text>
    </comment>
    <comment ref="J9" authorId="1" shapeId="0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Employed less than 5, Employed between 5 and 10 years, Employed 10+ years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Use a vlookup to determine YOS Group for each staff member
</t>
        </r>
      </text>
    </comment>
    <comment ref="L9" authorId="1" shapeId="0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IF Rating over 3 OR Employed  8 years or more, 4% raise, else, no raise.
</t>
        </r>
      </text>
    </comment>
    <comment ref="O9" authorId="1" shapeId="0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Use an IF function where the Logical Test is the Max function to examine Salary + Raise to look for Highest value, True: "Top Earner", False: BLANK - use double quotes to return and empty character string</t>
        </r>
      </text>
    </comment>
  </commentList>
</comments>
</file>

<file path=xl/comments3.xml><?xml version="1.0" encoding="utf-8"?>
<comments xmlns="http://schemas.openxmlformats.org/spreadsheetml/2006/main">
  <authors>
    <author>Norm</author>
    <author>Norm Downey</author>
  </authors>
  <commentList>
    <comment ref="H9" authorId="0" shapeId="0">
      <text>
        <r>
          <rPr>
            <b/>
            <sz val="9"/>
            <color indexed="81"/>
            <rFont val="Tahoma"/>
            <family val="2"/>
          </rPr>
          <t>Norm:</t>
        </r>
        <r>
          <rPr>
            <sz val="9"/>
            <color indexed="81"/>
            <rFont val="Tahoma"/>
            <family val="2"/>
          </rPr>
          <t xml:space="preserve">
Years of Service</t>
        </r>
      </text>
    </comment>
    <comment ref="I9" authorId="1" shapeId="0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Rating Greater 3 → 3% raise, Between 2 and 3  → 2%, below 2 → 1%</t>
        </r>
      </text>
    </comment>
    <comment ref="J9" authorId="1" shapeId="0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Employed less than 5, Employed between 5 and 10 years, Employed 10+ years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Use a vlookup to determine Longevity Level
</t>
        </r>
      </text>
    </comment>
    <comment ref="L9" authorId="1" shapeId="0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IF Rating over 3 OR Employed  8 years or more, 4% raise, else, no raise.
</t>
        </r>
      </text>
    </comment>
    <comment ref="O9" authorId="1" shapeId="0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Use an IF function where the Logical Test is the Max function to examine Salary + Raise to look for Highest value, True: "Top Earner", False: BLANK - use double quotes to return and empty character string</t>
        </r>
      </text>
    </comment>
  </commentList>
</comments>
</file>

<file path=xl/sharedStrings.xml><?xml version="1.0" encoding="utf-8"?>
<sst xmlns="http://schemas.openxmlformats.org/spreadsheetml/2006/main" count="761" uniqueCount="314">
  <si>
    <t>Salary Information</t>
  </si>
  <si>
    <t>Raise Rates</t>
  </si>
  <si>
    <t>Bonus Rates</t>
  </si>
  <si>
    <t>Average</t>
  </si>
  <si>
    <t>Excellent</t>
  </si>
  <si>
    <t>Lead</t>
  </si>
  <si>
    <t>Max</t>
  </si>
  <si>
    <t>Good</t>
  </si>
  <si>
    <t>Senior</t>
  </si>
  <si>
    <t>Min</t>
  </si>
  <si>
    <t>ID</t>
  </si>
  <si>
    <t>Last Name</t>
  </si>
  <si>
    <t>First Name</t>
  </si>
  <si>
    <t>Department</t>
  </si>
  <si>
    <t>Title</t>
  </si>
  <si>
    <t>Level</t>
  </si>
  <si>
    <t>Current Salary</t>
  </si>
  <si>
    <t>Performance</t>
  </si>
  <si>
    <t>Salary w/Raise</t>
  </si>
  <si>
    <t>Bonus</t>
  </si>
  <si>
    <t>Aikman</t>
  </si>
  <si>
    <t>Gary</t>
  </si>
  <si>
    <t>Sound Design</t>
  </si>
  <si>
    <t>Sound Designer</t>
  </si>
  <si>
    <t>Felser</t>
  </si>
  <si>
    <t>Cynthia</t>
  </si>
  <si>
    <t>Animation</t>
  </si>
  <si>
    <t>Animator</t>
  </si>
  <si>
    <t>Leslie</t>
  </si>
  <si>
    <t>Jean</t>
  </si>
  <si>
    <t>Art</t>
  </si>
  <si>
    <t>Artist</t>
  </si>
  <si>
    <t>Cusak</t>
  </si>
  <si>
    <t>Barbara</t>
  </si>
  <si>
    <t>Programming</t>
  </si>
  <si>
    <t>Programmer</t>
  </si>
  <si>
    <t>Noble</t>
  </si>
  <si>
    <t>Linda</t>
  </si>
  <si>
    <t>Game Design</t>
  </si>
  <si>
    <t>Game Designer</t>
  </si>
  <si>
    <t>Bobbitt</t>
  </si>
  <si>
    <t>Oronzo</t>
  </si>
  <si>
    <t>Lobree</t>
  </si>
  <si>
    <t>Cindy</t>
  </si>
  <si>
    <t>Sampieri</t>
  </si>
  <si>
    <t>Maylou</t>
  </si>
  <si>
    <t>Powell</t>
  </si>
  <si>
    <t>Kathy</t>
  </si>
  <si>
    <t>Quality Assurance</t>
  </si>
  <si>
    <t>QA Tester</t>
  </si>
  <si>
    <t/>
  </si>
  <si>
    <t>Cole</t>
  </si>
  <si>
    <t>Kordell</t>
  </si>
  <si>
    <t>Foerster</t>
  </si>
  <si>
    <t>Shelly</t>
  </si>
  <si>
    <t>Guilford</t>
  </si>
  <si>
    <t>Betty</t>
  </si>
  <si>
    <t>Drubin</t>
  </si>
  <si>
    <t>Hank</t>
  </si>
  <si>
    <t>Spinale</t>
  </si>
  <si>
    <t>Lorna</t>
  </si>
  <si>
    <t>Watson</t>
  </si>
  <si>
    <t>Fran</t>
  </si>
  <si>
    <t>Pennekamp</t>
  </si>
  <si>
    <t>Lynn</t>
  </si>
  <si>
    <t>Fegin</t>
  </si>
  <si>
    <t>Nancy</t>
  </si>
  <si>
    <t>Erpf</t>
  </si>
  <si>
    <t>Meredith</t>
  </si>
  <si>
    <t>White</t>
  </si>
  <si>
    <t>Jack</t>
  </si>
  <si>
    <t>Jones</t>
  </si>
  <si>
    <t>Maryanne</t>
  </si>
  <si>
    <t>Jackson</t>
  </si>
  <si>
    <t>Heidi</t>
  </si>
  <si>
    <t>Hood</t>
  </si>
  <si>
    <t>Joan</t>
  </si>
  <si>
    <t>Moss</t>
  </si>
  <si>
    <t>Lance</t>
  </si>
  <si>
    <t>Wilson</t>
  </si>
  <si>
    <t>Claudia</t>
  </si>
  <si>
    <t>Ross</t>
  </si>
  <si>
    <t>Fred</t>
  </si>
  <si>
    <t>Martin</t>
  </si>
  <si>
    <t>Patsy</t>
  </si>
  <si>
    <t>Scott</t>
  </si>
  <si>
    <t>Laura</t>
  </si>
  <si>
    <t>Park</t>
  </si>
  <si>
    <t>Ryan</t>
  </si>
  <si>
    <t>Gonzalez</t>
  </si>
  <si>
    <t>Yolanda</t>
  </si>
  <si>
    <t>Wynperle</t>
  </si>
  <si>
    <t>Allison</t>
  </si>
  <si>
    <t>Wood</t>
  </si>
  <si>
    <t>Jimmy</t>
  </si>
  <si>
    <t>Hasty</t>
  </si>
  <si>
    <t>Debbie</t>
  </si>
  <si>
    <t>North</t>
  </si>
  <si>
    <t>Parker</t>
  </si>
  <si>
    <t>Angela</t>
  </si>
  <si>
    <t>Production</t>
  </si>
  <si>
    <t>Executive Producer</t>
  </si>
  <si>
    <t>Brawner</t>
  </si>
  <si>
    <t>Missy</t>
  </si>
  <si>
    <t>Fleming</t>
  </si>
  <si>
    <t>Amy</t>
  </si>
  <si>
    <t>Sade</t>
  </si>
  <si>
    <t>Ringo</t>
  </si>
  <si>
    <t>Stieglitz</t>
  </si>
  <si>
    <t>Larry</t>
  </si>
  <si>
    <t>Munroe</t>
  </si>
  <si>
    <t>Robert</t>
  </si>
  <si>
    <t>Mills</t>
  </si>
  <si>
    <t>Mark</t>
  </si>
  <si>
    <t>Voell</t>
  </si>
  <si>
    <t>Liz</t>
  </si>
  <si>
    <t>Titley</t>
  </si>
  <si>
    <t>Brett</t>
  </si>
  <si>
    <t>Phil</t>
  </si>
  <si>
    <t>Shuffield</t>
  </si>
  <si>
    <t>Jeb</t>
  </si>
  <si>
    <t>Brickey</t>
  </si>
  <si>
    <t>Wiliam</t>
  </si>
  <si>
    <t>Mosely</t>
  </si>
  <si>
    <t>Susan</t>
  </si>
  <si>
    <t>Dill</t>
  </si>
  <si>
    <t>Jeanne</t>
  </si>
  <si>
    <t>Reed</t>
  </si>
  <si>
    <t>Evans</t>
  </si>
  <si>
    <t>Jessica</t>
  </si>
  <si>
    <t>Brooks</t>
  </si>
  <si>
    <t>Arnold</t>
  </si>
  <si>
    <t>Strump</t>
  </si>
  <si>
    <t>David</t>
  </si>
  <si>
    <t>Payne</t>
  </si>
  <si>
    <t>Kathleen</t>
  </si>
  <si>
    <t>Lazarus</t>
  </si>
  <si>
    <t>Clay</t>
  </si>
  <si>
    <t>Jenks</t>
  </si>
  <si>
    <t>Karen</t>
  </si>
  <si>
    <t>Rapee</t>
  </si>
  <si>
    <t>Paula</t>
  </si>
  <si>
    <t>Gander</t>
  </si>
  <si>
    <t>Restery</t>
  </si>
  <si>
    <t>Mimi</t>
  </si>
  <si>
    <t>Terry</t>
  </si>
  <si>
    <t>Product Manager</t>
  </si>
  <si>
    <t>Halloway</t>
  </si>
  <si>
    <t>Monica</t>
  </si>
  <si>
    <t>Moran</t>
  </si>
  <si>
    <t>Mike</t>
  </si>
  <si>
    <t>Shindell</t>
  </si>
  <si>
    <t>Sapp</t>
  </si>
  <si>
    <t>Rudy</t>
  </si>
  <si>
    <t>Jamie</t>
  </si>
  <si>
    <t>Anderson</t>
  </si>
  <si>
    <t>Jeff</t>
  </si>
  <si>
    <t>Afflord</t>
  </si>
  <si>
    <t>Tom</t>
  </si>
  <si>
    <t>Quinton</t>
  </si>
  <si>
    <t>Barney</t>
  </si>
  <si>
    <t>Justice</t>
  </si>
  <si>
    <t>Frank</t>
  </si>
  <si>
    <t>Jamison</t>
  </si>
  <si>
    <t>Ruth</t>
  </si>
  <si>
    <t>Johnson</t>
  </si>
  <si>
    <t>Simon</t>
  </si>
  <si>
    <t>Bridget</t>
  </si>
  <si>
    <t>Munter</t>
  </si>
  <si>
    <t>John</t>
  </si>
  <si>
    <t>Williamson</t>
  </si>
  <si>
    <t>Tina</t>
  </si>
  <si>
    <t>Smith</t>
  </si>
  <si>
    <t>Michelle</t>
  </si>
  <si>
    <t>Moynahan</t>
  </si>
  <si>
    <t>Ramsey</t>
  </si>
  <si>
    <t>Bogani</t>
  </si>
  <si>
    <t>Jane</t>
  </si>
  <si>
    <t>Holly</t>
  </si>
  <si>
    <t>Goldstein</t>
  </si>
  <si>
    <t>George</t>
  </si>
  <si>
    <t>Figure</t>
  </si>
  <si>
    <t>Sandra</t>
  </si>
  <si>
    <t>Adams</t>
  </si>
  <si>
    <t>Martha</t>
  </si>
  <si>
    <t>Carlo</t>
  </si>
  <si>
    <t>Criste</t>
  </si>
  <si>
    <t>Hoffman</t>
  </si>
  <si>
    <t>Marjorie</t>
  </si>
  <si>
    <t>Scola</t>
  </si>
  <si>
    <t>Mason</t>
  </si>
  <si>
    <t>Elise</t>
  </si>
  <si>
    <t>Fischler</t>
  </si>
  <si>
    <t>Judy</t>
  </si>
  <si>
    <t>Eleanor</t>
  </si>
  <si>
    <t>Houston</t>
  </si>
  <si>
    <t>Alex</t>
  </si>
  <si>
    <t>Pawley</t>
  </si>
  <si>
    <t>Bradley</t>
  </si>
  <si>
    <t>Rodriguez</t>
  </si>
  <si>
    <t>Whiting</t>
  </si>
  <si>
    <t>Sarah</t>
  </si>
  <si>
    <t>Denver</t>
  </si>
  <si>
    <t>Jan</t>
  </si>
  <si>
    <t>Bermont</t>
  </si>
  <si>
    <t>Thomas</t>
  </si>
  <si>
    <t>Lead Programmer</t>
  </si>
  <si>
    <t>De Maria</t>
  </si>
  <si>
    <t>Cristi</t>
  </si>
  <si>
    <t>Elway</t>
  </si>
  <si>
    <t>William</t>
  </si>
  <si>
    <t>Lookup Input</t>
  </si>
  <si>
    <t>Using a Vlookup</t>
  </si>
  <si>
    <t>Name</t>
  </si>
  <si>
    <t>Raise</t>
  </si>
  <si>
    <t>Greater than 3</t>
  </si>
  <si>
    <t>Less than 5</t>
  </si>
  <si>
    <t>Bronze</t>
  </si>
  <si>
    <t>Between 2 and 3</t>
  </si>
  <si>
    <t>Between 5 and 10</t>
  </si>
  <si>
    <t>Silver</t>
  </si>
  <si>
    <t>Below 2</t>
  </si>
  <si>
    <t>Over 10</t>
  </si>
  <si>
    <t>Gold</t>
  </si>
  <si>
    <t>Employee ID</t>
  </si>
  <si>
    <t>Location</t>
  </si>
  <si>
    <t>Hire Date</t>
  </si>
  <si>
    <t>Rating</t>
  </si>
  <si>
    <t>Bonus Amount</t>
  </si>
  <si>
    <t>Top Earner</t>
  </si>
  <si>
    <t>Manager</t>
  </si>
  <si>
    <t>Akmatalieva</t>
  </si>
  <si>
    <t>Account Rep</t>
  </si>
  <si>
    <t>Barnes</t>
  </si>
  <si>
    <t>Crandell</t>
  </si>
  <si>
    <t>Deberard</t>
  </si>
  <si>
    <t>Doering</t>
  </si>
  <si>
    <t>Forgan</t>
  </si>
  <si>
    <t>Franklin</t>
  </si>
  <si>
    <t>Garbett</t>
  </si>
  <si>
    <t>Gomez</t>
  </si>
  <si>
    <t>Hartvigsen</t>
  </si>
  <si>
    <t>Keone</t>
  </si>
  <si>
    <t>Laing</t>
  </si>
  <si>
    <t>Lenz</t>
  </si>
  <si>
    <t>Nitz</t>
  </si>
  <si>
    <t>Peterson</t>
  </si>
  <si>
    <t>Scholfield</t>
  </si>
  <si>
    <t>Selinger</t>
  </si>
  <si>
    <t>Terriquez</t>
  </si>
  <si>
    <t>Unice</t>
  </si>
  <si>
    <t>Criteria</t>
  </si>
  <si>
    <t>Rating Level</t>
  </si>
  <si>
    <t>New Salary</t>
  </si>
  <si>
    <t>Dates</t>
  </si>
  <si>
    <t>Year</t>
  </si>
  <si>
    <t>Month</t>
  </si>
  <si>
    <t>Day</t>
  </si>
  <si>
    <t>Days elapsed</t>
  </si>
  <si>
    <t>Years Since</t>
  </si>
  <si>
    <t>Months Since</t>
  </si>
  <si>
    <t>Days Since</t>
  </si>
  <si>
    <t>Today</t>
  </si>
  <si>
    <t>Now</t>
  </si>
  <si>
    <t>Static Date</t>
  </si>
  <si>
    <t>Static Time</t>
  </si>
  <si>
    <t>Years</t>
  </si>
  <si>
    <t>Blank</t>
  </si>
  <si>
    <t>ANDs</t>
  </si>
  <si>
    <t>ORs</t>
  </si>
  <si>
    <t>YOS</t>
  </si>
  <si>
    <t>Copy Writer</t>
  </si>
  <si>
    <t>Pittsburgh</t>
  </si>
  <si>
    <t>Orlando</t>
  </si>
  <si>
    <t>YOS Bonus</t>
  </si>
  <si>
    <t xml:space="preserve"> Rating's Bonus using IF</t>
  </si>
  <si>
    <t>Percent</t>
  </si>
  <si>
    <t>Rating Greater than 3 OR YOS &gt;8</t>
  </si>
  <si>
    <t>Raise w/ OR</t>
  </si>
  <si>
    <t>Raise w/ AND</t>
  </si>
  <si>
    <t>Everyone Else</t>
  </si>
  <si>
    <t>Rating's Bonus Input</t>
  </si>
  <si>
    <t>YOS Group</t>
  </si>
  <si>
    <t>YOS Groups</t>
  </si>
  <si>
    <t>Groups</t>
  </si>
  <si>
    <t>Academy Arcade's Web Games Staffing Report</t>
  </si>
  <si>
    <t xml:space="preserve">Two Condition Bonus </t>
  </si>
  <si>
    <r>
      <rPr>
        <b/>
        <sz val="36"/>
        <rFont val="Wingdings"/>
        <charset val="2"/>
      </rPr>
      <t>J</t>
    </r>
    <r>
      <rPr>
        <b/>
        <sz val="36"/>
        <rFont val="Broadway"/>
        <family val="5"/>
      </rPr>
      <t xml:space="preserve"> I </t>
    </r>
    <r>
      <rPr>
        <b/>
        <sz val="36"/>
        <color rgb="FF7030A0"/>
        <rFont val="Broadway"/>
        <family val="5"/>
      </rPr>
      <t>Love</t>
    </r>
    <r>
      <rPr>
        <b/>
        <sz val="36"/>
        <rFont val="Broadway"/>
        <family val="5"/>
      </rPr>
      <t xml:space="preserve"> this </t>
    </r>
    <r>
      <rPr>
        <b/>
        <sz val="36"/>
        <color rgb="FFFF0000"/>
        <rFont val="Broadway"/>
        <family val="5"/>
      </rPr>
      <t>class!!</t>
    </r>
    <r>
      <rPr>
        <b/>
        <sz val="36"/>
        <rFont val="Broadway"/>
        <family val="5"/>
      </rPr>
      <t xml:space="preserve">  </t>
    </r>
    <r>
      <rPr>
        <b/>
        <sz val="36"/>
        <rFont val="Wingdings"/>
        <charset val="2"/>
      </rPr>
      <t>J</t>
    </r>
  </si>
  <si>
    <t>SCDP Advertising Agency</t>
  </si>
  <si>
    <t>Rating Bonus Input</t>
  </si>
  <si>
    <t>Group</t>
  </si>
  <si>
    <t xml:space="preserve"> Rating Bonus </t>
  </si>
  <si>
    <t>Draper</t>
  </si>
  <si>
    <t>Chambers</t>
  </si>
  <si>
    <t>Sterling</t>
  </si>
  <si>
    <t>Harris</t>
  </si>
  <si>
    <t>Faraday</t>
  </si>
  <si>
    <t>Cosgrove</t>
  </si>
  <si>
    <t>Olson</t>
  </si>
  <si>
    <t>Campbell</t>
  </si>
  <si>
    <t>Romano</t>
  </si>
  <si>
    <t>Kinsey</t>
  </si>
  <si>
    <t>Weiner</t>
  </si>
  <si>
    <t>Phillips</t>
  </si>
  <si>
    <t>Pryce</t>
  </si>
  <si>
    <t>Cooper</t>
  </si>
  <si>
    <t>Chaough</t>
  </si>
  <si>
    <t>Calvet</t>
  </si>
  <si>
    <t>Crane</t>
  </si>
  <si>
    <t>Avery</t>
  </si>
  <si>
    <t>Ginsberg</t>
  </si>
  <si>
    <t>Rumsen</t>
  </si>
  <si>
    <t>Your B'day</t>
  </si>
  <si>
    <t xml:space="preserve">Days Old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</si>
</sst>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</numFmts>
  <fonts count="25">
    <font>
      <sz val="11"/>
      <color theme="1"/>
      <name val="Segoe UI"/>
      <family val="2"/>
    </font>
    <font>
      <sz val="10"/>
      <color theme="1"/>
      <name val="Segoe UI"/>
      <family val="2"/>
    </font>
    <font>
      <sz val="11"/>
      <color theme="1"/>
      <name val="Segoe UI"/>
      <family val="2"/>
    </font>
    <font>
      <sz val="18"/>
      <color theme="3"/>
      <name val="Calibri Light"/>
      <family val="2"/>
      <scheme val="major"/>
    </font>
    <font>
      <b/>
      <sz val="11"/>
      <color theme="1"/>
      <name val="Segoe UI"/>
      <family val="2"/>
    </font>
    <font>
      <b/>
      <sz val="22"/>
      <name val="Calibri Light"/>
      <family val="1"/>
      <scheme val="maj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Segoe UI"/>
      <family val="2"/>
    </font>
    <font>
      <b/>
      <sz val="11"/>
      <color theme="3"/>
      <name val="Tahoma"/>
      <family val="2"/>
    </font>
    <font>
      <sz val="10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Segoe UI"/>
      <family val="2"/>
    </font>
    <font>
      <b/>
      <sz val="11"/>
      <color theme="3"/>
      <name val="Segoe UI"/>
      <family val="2"/>
    </font>
    <font>
      <b/>
      <sz val="36"/>
      <name val="Broadway"/>
      <family val="5"/>
      <charset val="2"/>
    </font>
    <font>
      <b/>
      <sz val="36"/>
      <name val="Wingdings"/>
      <charset val="2"/>
    </font>
    <font>
      <b/>
      <sz val="36"/>
      <name val="Broadway"/>
      <family val="5"/>
    </font>
    <font>
      <b/>
      <sz val="36"/>
      <color rgb="FF7030A0"/>
      <name val="Broadway"/>
      <family val="5"/>
    </font>
    <font>
      <b/>
      <sz val="36"/>
      <color rgb="FFFF0000"/>
      <name val="Broadway"/>
      <family val="5"/>
    </font>
    <font>
      <b/>
      <sz val="14"/>
      <color theme="1"/>
      <name val="Segoe UI"/>
      <family val="2"/>
    </font>
    <font>
      <b/>
      <sz val="24"/>
      <color theme="0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-0.49998474074526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20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11" fillId="0" borderId="1" applyNumberFormat="0" applyFill="0" applyAlignment="0" applyProtection="0"/>
    <xf numFmtId="0" fontId="12" fillId="0" borderId="0"/>
    <xf numFmtId="43" fontId="12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6" fillId="0" borderId="1" applyNumberFormat="0" applyFill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6">
    <xf numFmtId="0" fontId="0" fillId="0" borderId="0" xfId="0"/>
    <xf numFmtId="0" fontId="7" fillId="0" borderId="0" xfId="4" applyFont="1"/>
    <xf numFmtId="0" fontId="7" fillId="0" borderId="0" xfId="4" applyFont="1" applyAlignment="1">
      <alignment horizontal="center"/>
    </xf>
    <xf numFmtId="0" fontId="7" fillId="0" borderId="4" xfId="4" applyFont="1" applyBorder="1"/>
    <xf numFmtId="0" fontId="7" fillId="0" borderId="5" xfId="4" applyFont="1" applyBorder="1"/>
    <xf numFmtId="9" fontId="7" fillId="0" borderId="5" xfId="4" applyNumberFormat="1" applyFont="1" applyBorder="1"/>
    <xf numFmtId="44" fontId="7" fillId="0" borderId="5" xfId="5" applyFont="1" applyBorder="1"/>
    <xf numFmtId="0" fontId="7" fillId="0" borderId="6" xfId="4" applyFont="1" applyBorder="1"/>
    <xf numFmtId="0" fontId="7" fillId="0" borderId="7" xfId="4" applyFont="1" applyBorder="1"/>
    <xf numFmtId="9" fontId="7" fillId="0" borderId="7" xfId="4" applyNumberFormat="1" applyFont="1" applyBorder="1"/>
    <xf numFmtId="44" fontId="7" fillId="0" borderId="7" xfId="5" applyFont="1" applyBorder="1"/>
    <xf numFmtId="0" fontId="9" fillId="0" borderId="0" xfId="4" applyFont="1" applyAlignment="1">
      <alignment vertical="center"/>
    </xf>
    <xf numFmtId="0" fontId="7" fillId="0" borderId="11" xfId="4" applyFont="1" applyBorder="1"/>
    <xf numFmtId="0" fontId="7" fillId="2" borderId="12" xfId="4" applyFont="1" applyFill="1" applyBorder="1"/>
    <xf numFmtId="0" fontId="7" fillId="0" borderId="13" xfId="4" applyFont="1" applyBorder="1"/>
    <xf numFmtId="0" fontId="7" fillId="4" borderId="12" xfId="4" applyFont="1" applyFill="1" applyBorder="1"/>
    <xf numFmtId="0" fontId="2" fillId="0" borderId="0" xfId="10" applyFont="1"/>
    <xf numFmtId="0" fontId="2" fillId="0" borderId="0" xfId="10" applyFont="1" applyAlignment="1">
      <alignment vertical="center"/>
    </xf>
    <xf numFmtId="0" fontId="2" fillId="0" borderId="16" xfId="10" applyFont="1" applyBorder="1"/>
    <xf numFmtId="14" fontId="2" fillId="0" borderId="16" xfId="10" applyNumberFormat="1" applyFont="1" applyBorder="1" applyAlignment="1">
      <alignment horizontal="right" indent="1"/>
    </xf>
    <xf numFmtId="164" fontId="15" fillId="0" borderId="16" xfId="12" applyNumberFormat="1" applyFont="1" applyBorder="1"/>
    <xf numFmtId="2" fontId="15" fillId="0" borderId="16" xfId="12" applyNumberFormat="1" applyFont="1" applyBorder="1"/>
    <xf numFmtId="0" fontId="2" fillId="0" borderId="17" xfId="10" applyFont="1" applyBorder="1"/>
    <xf numFmtId="14" fontId="2" fillId="0" borderId="17" xfId="10" applyNumberFormat="1" applyFont="1" applyBorder="1" applyAlignment="1">
      <alignment horizontal="right" indent="1"/>
    </xf>
    <xf numFmtId="164" fontId="15" fillId="0" borderId="17" xfId="12" applyNumberFormat="1" applyFont="1" applyBorder="1"/>
    <xf numFmtId="0" fontId="2" fillId="0" borderId="0" xfId="10" applyFont="1" applyAlignment="1">
      <alignment horizontal="center"/>
    </xf>
    <xf numFmtId="0" fontId="2" fillId="0" borderId="16" xfId="10" applyFont="1" applyBorder="1" applyAlignment="1">
      <alignment horizontal="center"/>
    </xf>
    <xf numFmtId="0" fontId="0" fillId="0" borderId="0" xfId="10" applyFont="1" applyBorder="1" applyAlignment="1">
      <alignment horizontal="center"/>
    </xf>
    <xf numFmtId="9" fontId="2" fillId="0" borderId="0" xfId="10" applyNumberFormat="1" applyFont="1" applyBorder="1"/>
    <xf numFmtId="44" fontId="2" fillId="0" borderId="0" xfId="1" applyFont="1" applyAlignment="1">
      <alignment horizontal="center"/>
    </xf>
    <xf numFmtId="44" fontId="2" fillId="0" borderId="18" xfId="1" applyFont="1" applyBorder="1"/>
    <xf numFmtId="44" fontId="2" fillId="0" borderId="17" xfId="1" applyFont="1" applyBorder="1"/>
    <xf numFmtId="14" fontId="0" fillId="0" borderId="0" xfId="0" applyNumberFormat="1"/>
    <xf numFmtId="44" fontId="2" fillId="0" borderId="16" xfId="1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9" fontId="2" fillId="0" borderId="20" xfId="10" applyNumberFormat="1" applyFont="1" applyBorder="1"/>
    <xf numFmtId="44" fontId="2" fillId="0" borderId="16" xfId="10" applyNumberFormat="1" applyFont="1" applyBorder="1" applyAlignment="1">
      <alignment horizontal="center"/>
    </xf>
    <xf numFmtId="14" fontId="16" fillId="0" borderId="1" xfId="13" applyNumberFormat="1" applyAlignment="1">
      <alignment horizontal="center"/>
    </xf>
    <xf numFmtId="0" fontId="16" fillId="0" borderId="1" xfId="13" applyAlignment="1">
      <alignment horizontal="center"/>
    </xf>
    <xf numFmtId="0" fontId="16" fillId="0" borderId="0" xfId="13" applyBorder="1" applyAlignment="1">
      <alignment horizontal="center"/>
    </xf>
    <xf numFmtId="0" fontId="0" fillId="0" borderId="0" xfId="0" applyBorder="1"/>
    <xf numFmtId="1" fontId="0" fillId="0" borderId="0" xfId="0" applyNumberFormat="1"/>
    <xf numFmtId="22" fontId="0" fillId="0" borderId="0" xfId="0" applyNumberFormat="1"/>
    <xf numFmtId="0" fontId="5" fillId="2" borderId="0" xfId="3" applyFont="1" applyFill="1" applyAlignment="1">
      <alignment horizontal="center" vertical="center"/>
    </xf>
    <xf numFmtId="2" fontId="0" fillId="0" borderId="0" xfId="0" applyNumberFormat="1"/>
    <xf numFmtId="0" fontId="0" fillId="0" borderId="0" xfId="10" applyFont="1" applyBorder="1"/>
    <xf numFmtId="0" fontId="2" fillId="0" borderId="0" xfId="10" applyFont="1" applyBorder="1"/>
    <xf numFmtId="0" fontId="0" fillId="0" borderId="17" xfId="10" applyFont="1" applyBorder="1"/>
    <xf numFmtId="0" fontId="2" fillId="5" borderId="11" xfId="10" applyFont="1" applyFill="1" applyBorder="1"/>
    <xf numFmtId="0" fontId="2" fillId="5" borderId="13" xfId="10" applyFont="1" applyFill="1" applyBorder="1"/>
    <xf numFmtId="9" fontId="2" fillId="0" borderId="14" xfId="10" applyNumberFormat="1" applyFont="1" applyBorder="1"/>
    <xf numFmtId="0" fontId="2" fillId="0" borderId="17" xfId="10" applyNumberFormat="1" applyFont="1" applyBorder="1" applyAlignment="1">
      <alignment horizontal="center"/>
    </xf>
    <xf numFmtId="9" fontId="2" fillId="0" borderId="12" xfId="10" applyNumberFormat="1" applyFont="1" applyBorder="1" applyAlignment="1">
      <alignment horizontal="center"/>
    </xf>
    <xf numFmtId="0" fontId="2" fillId="0" borderId="23" xfId="10" applyNumberFormat="1" applyFont="1" applyBorder="1" applyAlignment="1">
      <alignment horizontal="center"/>
    </xf>
    <xf numFmtId="9" fontId="2" fillId="0" borderId="14" xfId="10" applyNumberFormat="1" applyFont="1" applyBorder="1" applyAlignment="1">
      <alignment horizontal="center"/>
    </xf>
    <xf numFmtId="0" fontId="2" fillId="5" borderId="24" xfId="10" applyFont="1" applyFill="1" applyBorder="1"/>
    <xf numFmtId="0" fontId="2" fillId="0" borderId="16" xfId="10" applyNumberFormat="1" applyFont="1" applyBorder="1" applyAlignment="1">
      <alignment horizontal="center"/>
    </xf>
    <xf numFmtId="9" fontId="2" fillId="0" borderId="25" xfId="10" applyNumberFormat="1" applyFont="1" applyBorder="1" applyAlignment="1">
      <alignment horizontal="center"/>
    </xf>
    <xf numFmtId="0" fontId="4" fillId="0" borderId="23" xfId="10" applyFont="1" applyBorder="1" applyAlignment="1">
      <alignment horizontal="center"/>
    </xf>
    <xf numFmtId="0" fontId="4" fillId="0" borderId="14" xfId="10" applyFont="1" applyBorder="1" applyAlignment="1">
      <alignment horizontal="center"/>
    </xf>
    <xf numFmtId="0" fontId="4" fillId="0" borderId="0" xfId="10" applyFont="1" applyFill="1" applyBorder="1" applyAlignment="1">
      <alignment horizontal="center"/>
    </xf>
    <xf numFmtId="0" fontId="4" fillId="0" borderId="13" xfId="10" applyFont="1" applyFill="1" applyBorder="1" applyAlignment="1">
      <alignment horizontal="left"/>
    </xf>
    <xf numFmtId="165" fontId="2" fillId="0" borderId="18" xfId="11" applyNumberFormat="1" applyFont="1" applyBorder="1"/>
    <xf numFmtId="0" fontId="2" fillId="0" borderId="22" xfId="10" applyFont="1" applyBorder="1"/>
    <xf numFmtId="165" fontId="2" fillId="0" borderId="17" xfId="11" applyNumberFormat="1" applyFont="1" applyBorder="1"/>
    <xf numFmtId="0" fontId="2" fillId="0" borderId="12" xfId="10" applyFont="1" applyBorder="1"/>
    <xf numFmtId="165" fontId="2" fillId="0" borderId="23" xfId="11" applyNumberFormat="1" applyFont="1" applyBorder="1"/>
    <xf numFmtId="0" fontId="2" fillId="0" borderId="14" xfId="10" applyFont="1" applyBorder="1"/>
    <xf numFmtId="0" fontId="4" fillId="0" borderId="23" xfId="10" applyFont="1" applyFill="1" applyBorder="1" applyAlignment="1">
      <alignment horizontal="left"/>
    </xf>
    <xf numFmtId="0" fontId="4" fillId="0" borderId="14" xfId="10" applyFont="1" applyFill="1" applyBorder="1" applyAlignment="1">
      <alignment horizontal="left"/>
    </xf>
    <xf numFmtId="9" fontId="2" fillId="5" borderId="21" xfId="10" applyNumberFormat="1" applyFont="1" applyFill="1" applyBorder="1"/>
    <xf numFmtId="9" fontId="2" fillId="5" borderId="11" xfId="10" applyNumberFormat="1" applyFont="1" applyFill="1" applyBorder="1"/>
    <xf numFmtId="9" fontId="2" fillId="5" borderId="13" xfId="10" applyNumberFormat="1" applyFont="1" applyFill="1" applyBorder="1"/>
    <xf numFmtId="0" fontId="2" fillId="0" borderId="18" xfId="10" applyFont="1" applyBorder="1"/>
    <xf numFmtId="0" fontId="4" fillId="2" borderId="8" xfId="10" applyFont="1" applyFill="1" applyBorder="1" applyAlignment="1">
      <alignment horizontal="center" vertical="center"/>
    </xf>
    <xf numFmtId="0" fontId="4" fillId="2" borderId="9" xfId="10" applyFont="1" applyFill="1" applyBorder="1" applyAlignment="1">
      <alignment horizontal="center" vertical="center"/>
    </xf>
    <xf numFmtId="0" fontId="4" fillId="2" borderId="9" xfId="10" applyFont="1" applyFill="1" applyBorder="1" applyAlignment="1">
      <alignment horizontal="center" vertical="center" wrapText="1"/>
    </xf>
    <xf numFmtId="44" fontId="4" fillId="2" borderId="9" xfId="1" applyFont="1" applyFill="1" applyBorder="1" applyAlignment="1">
      <alignment horizontal="center" vertical="center" wrapText="1"/>
    </xf>
    <xf numFmtId="0" fontId="4" fillId="2" borderId="10" xfId="10" applyFont="1" applyFill="1" applyBorder="1" applyAlignment="1">
      <alignment horizontal="center" vertical="center" wrapText="1"/>
    </xf>
    <xf numFmtId="0" fontId="4" fillId="0" borderId="26" xfId="10" applyFont="1" applyBorder="1" applyAlignment="1">
      <alignment horizontal="center"/>
    </xf>
    <xf numFmtId="0" fontId="4" fillId="0" borderId="27" xfId="10" applyFont="1" applyBorder="1" applyAlignment="1">
      <alignment horizontal="center"/>
    </xf>
    <xf numFmtId="0" fontId="2" fillId="0" borderId="21" xfId="10" applyFont="1" applyBorder="1" applyAlignment="1">
      <alignment horizontal="center"/>
    </xf>
    <xf numFmtId="0" fontId="2" fillId="0" borderId="22" xfId="10" applyFont="1" applyBorder="1" applyAlignment="1">
      <alignment horizontal="center"/>
    </xf>
    <xf numFmtId="0" fontId="2" fillId="0" borderId="11" xfId="10" applyFont="1" applyBorder="1" applyAlignment="1">
      <alignment horizontal="center"/>
    </xf>
    <xf numFmtId="0" fontId="2" fillId="0" borderId="12" xfId="10" applyFont="1" applyBorder="1" applyAlignment="1">
      <alignment horizontal="center"/>
    </xf>
    <xf numFmtId="0" fontId="2" fillId="0" borderId="13" xfId="10" applyFont="1" applyBorder="1" applyAlignment="1">
      <alignment horizontal="center"/>
    </xf>
    <xf numFmtId="0" fontId="2" fillId="0" borderId="14" xfId="10" applyFont="1" applyBorder="1" applyAlignment="1">
      <alignment horizontal="center"/>
    </xf>
    <xf numFmtId="0" fontId="4" fillId="0" borderId="7" xfId="10" applyFont="1" applyFill="1" applyBorder="1" applyAlignment="1">
      <alignment horizontal="center"/>
    </xf>
    <xf numFmtId="9" fontId="2" fillId="0" borderId="22" xfId="10" applyNumberFormat="1" applyFont="1" applyBorder="1"/>
    <xf numFmtId="164" fontId="24" fillId="0" borderId="0" xfId="5" applyNumberFormat="1" applyFont="1" applyFill="1" applyBorder="1"/>
    <xf numFmtId="0" fontId="2" fillId="0" borderId="0" xfId="17" applyFont="1"/>
    <xf numFmtId="0" fontId="2" fillId="0" borderId="0" xfId="17" applyFont="1" applyAlignment="1">
      <alignment horizontal="center"/>
    </xf>
    <xf numFmtId="0" fontId="4" fillId="0" borderId="0" xfId="17" applyFont="1" applyFill="1" applyBorder="1" applyAlignment="1">
      <alignment horizontal="center"/>
    </xf>
    <xf numFmtId="0" fontId="4" fillId="0" borderId="13" xfId="17" applyFont="1" applyFill="1" applyBorder="1" applyAlignment="1">
      <alignment horizontal="left"/>
    </xf>
    <xf numFmtId="0" fontId="4" fillId="0" borderId="23" xfId="17" applyFont="1" applyBorder="1" applyAlignment="1">
      <alignment horizontal="center"/>
    </xf>
    <xf numFmtId="0" fontId="4" fillId="0" borderId="14" xfId="17" applyFont="1" applyBorder="1" applyAlignment="1">
      <alignment horizontal="center"/>
    </xf>
    <xf numFmtId="0" fontId="0" fillId="0" borderId="0" xfId="17" applyFont="1" applyBorder="1" applyAlignment="1">
      <alignment horizontal="center"/>
    </xf>
    <xf numFmtId="0" fontId="4" fillId="0" borderId="23" xfId="17" applyFont="1" applyFill="1" applyBorder="1" applyAlignment="1">
      <alignment horizontal="left"/>
    </xf>
    <xf numFmtId="0" fontId="4" fillId="0" borderId="14" xfId="17" applyFont="1" applyFill="1" applyBorder="1" applyAlignment="1">
      <alignment horizontal="left"/>
    </xf>
    <xf numFmtId="0" fontId="0" fillId="0" borderId="0" xfId="17" applyFont="1" applyBorder="1"/>
    <xf numFmtId="0" fontId="4" fillId="0" borderId="26" xfId="17" applyFont="1" applyBorder="1" applyAlignment="1">
      <alignment horizontal="center"/>
    </xf>
    <xf numFmtId="0" fontId="4" fillId="0" borderId="27" xfId="17" applyFont="1" applyBorder="1" applyAlignment="1">
      <alignment horizontal="center"/>
    </xf>
    <xf numFmtId="0" fontId="4" fillId="0" borderId="7" xfId="17" applyFont="1" applyFill="1" applyBorder="1" applyAlignment="1">
      <alignment horizontal="center"/>
    </xf>
    <xf numFmtId="0" fontId="2" fillId="5" borderId="24" xfId="17" applyFont="1" applyFill="1" applyBorder="1"/>
    <xf numFmtId="0" fontId="2" fillId="0" borderId="16" xfId="17" applyNumberFormat="1" applyFont="1" applyBorder="1" applyAlignment="1">
      <alignment horizontal="center"/>
    </xf>
    <xf numFmtId="9" fontId="2" fillId="0" borderId="25" xfId="17" applyNumberFormat="1" applyFont="1" applyBorder="1" applyAlignment="1">
      <alignment horizontal="center"/>
    </xf>
    <xf numFmtId="9" fontId="2" fillId="0" borderId="0" xfId="17" applyNumberFormat="1" applyFont="1" applyBorder="1"/>
    <xf numFmtId="9" fontId="2" fillId="5" borderId="21" xfId="17" applyNumberFormat="1" applyFont="1" applyFill="1" applyBorder="1"/>
    <xf numFmtId="165" fontId="2" fillId="0" borderId="18" xfId="18" applyNumberFormat="1" applyFont="1" applyBorder="1"/>
    <xf numFmtId="0" fontId="2" fillId="0" borderId="22" xfId="17" applyFont="1" applyBorder="1"/>
    <xf numFmtId="0" fontId="2" fillId="0" borderId="0" xfId="17" applyFont="1" applyBorder="1"/>
    <xf numFmtId="0" fontId="2" fillId="0" borderId="21" xfId="17" applyFont="1" applyBorder="1" applyAlignment="1">
      <alignment horizontal="center"/>
    </xf>
    <xf numFmtId="0" fontId="2" fillId="0" borderId="22" xfId="17" applyFont="1" applyBorder="1" applyAlignment="1">
      <alignment horizontal="center"/>
    </xf>
    <xf numFmtId="9" fontId="2" fillId="0" borderId="22" xfId="17" applyNumberFormat="1" applyFont="1" applyBorder="1"/>
    <xf numFmtId="0" fontId="2" fillId="5" borderId="11" xfId="17" applyFont="1" applyFill="1" applyBorder="1"/>
    <xf numFmtId="0" fontId="2" fillId="0" borderId="17" xfId="17" applyNumberFormat="1" applyFont="1" applyBorder="1" applyAlignment="1">
      <alignment horizontal="center"/>
    </xf>
    <xf numFmtId="9" fontId="2" fillId="0" borderId="12" xfId="17" applyNumberFormat="1" applyFont="1" applyBorder="1" applyAlignment="1">
      <alignment horizontal="center"/>
    </xf>
    <xf numFmtId="9" fontId="2" fillId="5" borderId="11" xfId="17" applyNumberFormat="1" applyFont="1" applyFill="1" applyBorder="1"/>
    <xf numFmtId="165" fontId="2" fillId="0" borderId="17" xfId="18" applyNumberFormat="1" applyFont="1" applyBorder="1"/>
    <xf numFmtId="0" fontId="2" fillId="0" borderId="12" xfId="17" applyFont="1" applyBorder="1"/>
    <xf numFmtId="0" fontId="2" fillId="0" borderId="11" xfId="17" applyFont="1" applyBorder="1" applyAlignment="1">
      <alignment horizontal="center"/>
    </xf>
    <xf numFmtId="0" fontId="2" fillId="0" borderId="12" xfId="17" applyFont="1" applyBorder="1" applyAlignment="1">
      <alignment horizontal="center"/>
    </xf>
    <xf numFmtId="9" fontId="2" fillId="0" borderId="14" xfId="17" applyNumberFormat="1" applyFont="1" applyBorder="1"/>
    <xf numFmtId="0" fontId="2" fillId="5" borderId="13" xfId="17" applyFont="1" applyFill="1" applyBorder="1"/>
    <xf numFmtId="0" fontId="2" fillId="0" borderId="23" xfId="17" applyNumberFormat="1" applyFont="1" applyBorder="1" applyAlignment="1">
      <alignment horizontal="center"/>
    </xf>
    <xf numFmtId="9" fontId="2" fillId="0" borderId="14" xfId="17" applyNumberFormat="1" applyFont="1" applyBorder="1" applyAlignment="1">
      <alignment horizontal="center"/>
    </xf>
    <xf numFmtId="9" fontId="2" fillId="0" borderId="20" xfId="17" applyNumberFormat="1" applyFont="1" applyBorder="1"/>
    <xf numFmtId="9" fontId="2" fillId="5" borderId="13" xfId="17" applyNumberFormat="1" applyFont="1" applyFill="1" applyBorder="1"/>
    <xf numFmtId="165" fontId="2" fillId="0" borderId="23" xfId="18" applyNumberFormat="1" applyFont="1" applyBorder="1"/>
    <xf numFmtId="0" fontId="2" fillId="0" borderId="14" xfId="17" applyFont="1" applyBorder="1"/>
    <xf numFmtId="0" fontId="2" fillId="0" borderId="13" xfId="17" applyFont="1" applyBorder="1" applyAlignment="1">
      <alignment horizontal="center"/>
    </xf>
    <xf numFmtId="0" fontId="2" fillId="0" borderId="14" xfId="17" applyFont="1" applyBorder="1" applyAlignment="1">
      <alignment horizontal="center"/>
    </xf>
    <xf numFmtId="0" fontId="2" fillId="0" borderId="0" xfId="17" applyFont="1" applyBorder="1" applyAlignment="1">
      <alignment horizontal="center"/>
    </xf>
    <xf numFmtId="0" fontId="4" fillId="0" borderId="0" xfId="17" applyFont="1" applyFill="1" applyBorder="1" applyAlignment="1">
      <alignment horizontal="center" vertical="center"/>
    </xf>
    <xf numFmtId="0" fontId="4" fillId="0" borderId="0" xfId="17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horizontal="center" vertical="center" wrapText="1"/>
    </xf>
    <xf numFmtId="0" fontId="2" fillId="0" borderId="0" xfId="17" applyFont="1" applyAlignment="1">
      <alignment vertical="center"/>
    </xf>
    <xf numFmtId="0" fontId="2" fillId="0" borderId="0" xfId="17" applyFont="1" applyFill="1" applyBorder="1"/>
    <xf numFmtId="0" fontId="0" fillId="0" borderId="0" xfId="17" applyFont="1" applyFill="1" applyBorder="1"/>
    <xf numFmtId="14" fontId="2" fillId="0" borderId="0" xfId="17" applyNumberFormat="1" applyFont="1" applyFill="1" applyBorder="1" applyAlignment="1">
      <alignment horizontal="right" indent="1"/>
    </xf>
    <xf numFmtId="164" fontId="15" fillId="0" borderId="0" xfId="19" applyNumberFormat="1" applyFont="1" applyFill="1" applyBorder="1"/>
    <xf numFmtId="2" fontId="15" fillId="0" borderId="0" xfId="19" applyNumberFormat="1" applyFont="1" applyFill="1" applyBorder="1"/>
    <xf numFmtId="44" fontId="2" fillId="0" borderId="0" xfId="1" applyFont="1" applyFill="1" applyBorder="1"/>
    <xf numFmtId="44" fontId="2" fillId="0" borderId="0" xfId="1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/>
    </xf>
    <xf numFmtId="44" fontId="2" fillId="0" borderId="0" xfId="17" applyNumberFormat="1" applyFont="1" applyFill="1" applyBorder="1" applyAlignment="1">
      <alignment horizontal="center"/>
    </xf>
    <xf numFmtId="0" fontId="16" fillId="0" borderId="0" xfId="13" applyFill="1" applyBorder="1" applyAlignment="1">
      <alignment horizontal="center"/>
    </xf>
    <xf numFmtId="0" fontId="0" fillId="0" borderId="0" xfId="0" applyNumberFormat="1"/>
    <xf numFmtId="18" fontId="0" fillId="0" borderId="0" xfId="0" applyNumberFormat="1"/>
    <xf numFmtId="0" fontId="9" fillId="0" borderId="0" xfId="4" applyFont="1"/>
    <xf numFmtId="0" fontId="17" fillId="2" borderId="8" xfId="4" applyFont="1" applyFill="1" applyBorder="1" applyAlignment="1">
      <alignment horizontal="center"/>
    </xf>
    <xf numFmtId="0" fontId="17" fillId="2" borderId="9" xfId="4" applyFont="1" applyFill="1" applyBorder="1" applyAlignment="1">
      <alignment horizontal="center"/>
    </xf>
    <xf numFmtId="0" fontId="17" fillId="2" borderId="10" xfId="4" applyFont="1" applyFill="1" applyBorder="1" applyAlignment="1">
      <alignment horizontal="center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0" fillId="0" borderId="21" xfId="17" applyFont="1" applyBorder="1" applyAlignment="1"/>
    <xf numFmtId="0" fontId="0" fillId="0" borderId="18" xfId="17" applyFont="1" applyBorder="1" applyAlignment="1"/>
    <xf numFmtId="0" fontId="0" fillId="0" borderId="13" xfId="17" applyFont="1" applyBorder="1" applyAlignment="1">
      <alignment horizontal="left"/>
    </xf>
    <xf numFmtId="0" fontId="2" fillId="0" borderId="23" xfId="17" applyFont="1" applyBorder="1" applyAlignment="1">
      <alignment horizontal="left"/>
    </xf>
    <xf numFmtId="0" fontId="23" fillId="6" borderId="0" xfId="2" applyFont="1" applyFill="1" applyAlignment="1">
      <alignment horizontal="center"/>
    </xf>
    <xf numFmtId="0" fontId="22" fillId="2" borderId="21" xfId="17" applyFont="1" applyFill="1" applyBorder="1" applyAlignment="1">
      <alignment horizontal="center"/>
    </xf>
    <xf numFmtId="0" fontId="22" fillId="2" borderId="18" xfId="17" applyFont="1" applyFill="1" applyBorder="1" applyAlignment="1">
      <alignment horizontal="center"/>
    </xf>
    <xf numFmtId="0" fontId="22" fillId="2" borderId="22" xfId="17" applyFont="1" applyFill="1" applyBorder="1" applyAlignment="1">
      <alignment horizontal="center"/>
    </xf>
    <xf numFmtId="0" fontId="22" fillId="2" borderId="2" xfId="17" applyFont="1" applyFill="1" applyBorder="1" applyAlignment="1">
      <alignment horizontal="center"/>
    </xf>
    <xf numFmtId="0" fontId="22" fillId="2" borderId="19" xfId="17" applyFont="1" applyFill="1" applyBorder="1" applyAlignment="1">
      <alignment horizontal="center"/>
    </xf>
    <xf numFmtId="0" fontId="22" fillId="2" borderId="3" xfId="17" applyFont="1" applyFill="1" applyBorder="1" applyAlignment="1">
      <alignment horizontal="center"/>
    </xf>
    <xf numFmtId="0" fontId="4" fillId="0" borderId="6" xfId="17" applyFont="1" applyBorder="1" applyAlignment="1">
      <alignment horizontal="center"/>
    </xf>
    <xf numFmtId="0" fontId="4" fillId="0" borderId="15" xfId="17" applyFont="1" applyBorder="1" applyAlignment="1">
      <alignment horizontal="center"/>
    </xf>
    <xf numFmtId="0" fontId="0" fillId="0" borderId="21" xfId="10" applyFont="1" applyBorder="1" applyAlignment="1"/>
    <xf numFmtId="0" fontId="0" fillId="0" borderId="18" xfId="10" applyFont="1" applyBorder="1" applyAlignment="1"/>
    <xf numFmtId="0" fontId="0" fillId="0" borderId="13" xfId="10" applyFont="1" applyBorder="1" applyAlignment="1">
      <alignment horizontal="left"/>
    </xf>
    <xf numFmtId="0" fontId="2" fillId="0" borderId="23" xfId="10" applyFont="1" applyBorder="1" applyAlignment="1">
      <alignment horizontal="left"/>
    </xf>
    <xf numFmtId="0" fontId="22" fillId="2" borderId="21" xfId="10" applyFont="1" applyFill="1" applyBorder="1" applyAlignment="1">
      <alignment horizontal="center"/>
    </xf>
    <xf numFmtId="0" fontId="22" fillId="2" borderId="18" xfId="10" applyFont="1" applyFill="1" applyBorder="1" applyAlignment="1">
      <alignment horizontal="center"/>
    </xf>
    <xf numFmtId="0" fontId="22" fillId="2" borderId="22" xfId="10" applyFont="1" applyFill="1" applyBorder="1" applyAlignment="1">
      <alignment horizontal="center"/>
    </xf>
    <xf numFmtId="0" fontId="22" fillId="2" borderId="2" xfId="10" applyFont="1" applyFill="1" applyBorder="1" applyAlignment="1">
      <alignment horizontal="center"/>
    </xf>
    <xf numFmtId="0" fontId="22" fillId="2" borderId="19" xfId="10" applyFont="1" applyFill="1" applyBorder="1" applyAlignment="1">
      <alignment horizontal="center"/>
    </xf>
    <xf numFmtId="0" fontId="22" fillId="2" borderId="3" xfId="10" applyFont="1" applyFill="1" applyBorder="1" applyAlignment="1">
      <alignment horizontal="center"/>
    </xf>
    <xf numFmtId="0" fontId="4" fillId="0" borderId="6" xfId="10" applyFont="1" applyBorder="1" applyAlignment="1">
      <alignment horizontal="center"/>
    </xf>
    <xf numFmtId="0" fontId="4" fillId="0" borderId="15" xfId="10" applyFont="1" applyBorder="1" applyAlignment="1">
      <alignment horizontal="center"/>
    </xf>
    <xf numFmtId="164" fontId="24" fillId="0" borderId="0" xfId="1" applyNumberFormat="1" applyFont="1" applyFill="1" applyBorder="1"/>
    <xf numFmtId="0" fontId="8" fillId="3" borderId="29" xfId="4" applyNumberFormat="1" applyFont="1" applyFill="1" applyBorder="1" applyAlignment="1">
      <alignment horizontal="center" vertical="center"/>
    </xf>
    <xf numFmtId="0" fontId="8" fillId="3" borderId="29" xfId="4" applyNumberFormat="1" applyFont="1" applyFill="1" applyBorder="1" applyAlignment="1">
      <alignment horizontal="center" vertical="center" wrapText="1"/>
    </xf>
    <xf numFmtId="0" fontId="24" fillId="0" borderId="29" xfId="4" applyNumberFormat="1" applyFont="1" applyFill="1" applyBorder="1" applyAlignment="1">
      <alignment horizontal="center"/>
    </xf>
    <xf numFmtId="0" fontId="24" fillId="0" borderId="29" xfId="4" applyNumberFormat="1" applyFont="1" applyFill="1" applyBorder="1" applyAlignment="1"/>
    <xf numFmtId="164" fontId="24" fillId="0" borderId="29" xfId="5" applyNumberFormat="1" applyFont="1" applyFill="1" applyBorder="1"/>
    <xf numFmtId="164" fontId="24" fillId="0" borderId="29" xfId="1" applyNumberFormat="1" applyFont="1" applyFill="1" applyBorder="1"/>
    <xf numFmtId="0" fontId="7" fillId="0" borderId="0" xfId="4" applyFont="1" applyFill="1"/>
    <xf numFmtId="0" fontId="24" fillId="0" borderId="0" xfId="4" applyNumberFormat="1" applyFont="1" applyFill="1" applyBorder="1" applyAlignment="1">
      <alignment horizontal="center"/>
    </xf>
    <xf numFmtId="0" fontId="24" fillId="0" borderId="0" xfId="4" applyNumberFormat="1" applyFont="1" applyFill="1" applyBorder="1" applyAlignment="1"/>
    <xf numFmtId="0" fontId="24" fillId="0" borderId="28" xfId="4" applyNumberFormat="1" applyFont="1" applyFill="1" applyBorder="1" applyAlignment="1">
      <alignment horizontal="center"/>
    </xf>
    <xf numFmtId="0" fontId="24" fillId="0" borderId="28" xfId="4" applyNumberFormat="1" applyFont="1" applyFill="1" applyBorder="1" applyAlignment="1"/>
    <xf numFmtId="164" fontId="24" fillId="0" borderId="28" xfId="5" applyNumberFormat="1" applyFont="1" applyFill="1" applyBorder="1"/>
    <xf numFmtId="164" fontId="24" fillId="0" borderId="28" xfId="1" applyNumberFormat="1" applyFont="1" applyFill="1" applyBorder="1"/>
    <xf numFmtId="164" fontId="7" fillId="2" borderId="12" xfId="1" applyNumberFormat="1" applyFont="1" applyFill="1" applyBorder="1"/>
  </cellXfs>
  <cellStyles count="20">
    <cellStyle name="Comma 2" xfId="9"/>
    <cellStyle name="Comma 2 2" xfId="15"/>
    <cellStyle name="Currency" xfId="1" builtinId="4"/>
    <cellStyle name="Currency 2" xfId="5"/>
    <cellStyle name="Currency 3" xfId="12"/>
    <cellStyle name="Currency 3 2" xfId="19"/>
    <cellStyle name="Heading 3" xfId="13" builtinId="18"/>
    <cellStyle name="Heading 3 2" xfId="7"/>
    <cellStyle name="Normal" xfId="0" builtinId="0"/>
    <cellStyle name="Normal 2" xfId="8"/>
    <cellStyle name="Normal 2 2" xfId="14"/>
    <cellStyle name="Normal 3" xfId="10"/>
    <cellStyle name="Normal 3 2" xfId="17"/>
    <cellStyle name="Normal 4" xfId="6"/>
    <cellStyle name="Normal 7" xfId="4"/>
    <cellStyle name="Percent 2" xfId="11"/>
    <cellStyle name="Percent 2 2" xfId="16"/>
    <cellStyle name="Percent 2 3" xfId="18"/>
    <cellStyle name="Title" xfId="2" builtinId="15"/>
    <cellStyle name="Title 2" xfId="3"/>
  </cellStyles>
  <dxfs count="1">
    <dxf>
      <font>
        <b/>
        <i val="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8</xdr:row>
      <xdr:rowOff>66674</xdr:rowOff>
    </xdr:from>
    <xdr:to>
      <xdr:col>12</xdr:col>
      <xdr:colOff>441960</xdr:colOff>
      <xdr:row>13</xdr:row>
      <xdr:rowOff>60960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747635" y="1781174"/>
          <a:ext cx="4086225" cy="1061086"/>
        </a:xfrm>
        <a:prstGeom prst="roundRect">
          <a:avLst/>
        </a:prstGeom>
        <a:solidFill>
          <a:srgbClr val="FFFFCC"/>
        </a:solidFill>
        <a:ln w="190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Did you get</a:t>
          </a: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 a date where you expected a number?  </a:t>
          </a:r>
        </a:p>
        <a:p>
          <a:pPr algn="l"/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Did you get number where you expected a date?  Remember Excel stores dates as serial numbers.  </a:t>
          </a:r>
        </a:p>
        <a:p>
          <a:pPr algn="l"/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To display what you want to see, change the formatting.  </a:t>
          </a:r>
          <a:endParaRPr lang="en-US" sz="1200">
            <a:solidFill>
              <a:sysClr val="windowText" lastClr="00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0</xdr:col>
      <xdr:colOff>38101</xdr:colOff>
      <xdr:row>12</xdr:row>
      <xdr:rowOff>142876</xdr:rowOff>
    </xdr:from>
    <xdr:to>
      <xdr:col>6</xdr:col>
      <xdr:colOff>15240</xdr:colOff>
      <xdr:row>20</xdr:row>
      <xdr:rowOff>161926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8101" y="2710816"/>
          <a:ext cx="5737859" cy="1725930"/>
        </a:xfrm>
        <a:prstGeom prst="roundRect">
          <a:avLst/>
        </a:prstGeom>
        <a:solidFill>
          <a:srgbClr val="FFFFCC"/>
        </a:solidFill>
        <a:ln w="190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 b="1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=DATEDIF(Start Date, End Date, Unit)	</a:t>
          </a:r>
        </a:p>
        <a:p>
          <a:pPr algn="l"/>
          <a:r>
            <a:rPr lang="en-US" sz="14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Returns the number of years, months or days between two dates</a:t>
          </a:r>
        </a:p>
        <a:p>
          <a:pPr marL="285750" indent="-285750" algn="l">
            <a:buFont typeface="Wingdings" panose="05000000000000000000" pitchFamily="2" charset="2"/>
            <a:buChar char="§"/>
          </a:pPr>
          <a:r>
            <a:rPr lang="en-US" sz="14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Start Date – date furthest in the past</a:t>
          </a:r>
        </a:p>
        <a:p>
          <a:pPr marL="285750" indent="-285750" algn="l">
            <a:buFont typeface="Wingdings" panose="05000000000000000000" pitchFamily="2" charset="2"/>
            <a:buChar char="§"/>
          </a:pPr>
          <a:r>
            <a:rPr lang="en-US" sz="14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Unit could be “Y” for years, “M” for months or “D” for days</a:t>
          </a:r>
        </a:p>
        <a:p>
          <a:pPr marL="285750" indent="-285750" algn="l">
            <a:buFont typeface="Wingdings" panose="05000000000000000000" pitchFamily="2" charset="2"/>
            <a:buChar char="§"/>
          </a:pPr>
          <a:r>
            <a:rPr lang="en-US" sz="14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Units must be in double quotes</a:t>
          </a:r>
        </a:p>
        <a:p>
          <a:pPr algn="l"/>
          <a:r>
            <a:rPr lang="en-US" sz="1400" b="1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This formula is NOT in the function library</a:t>
          </a:r>
        </a:p>
        <a:p>
          <a:pPr algn="l"/>
          <a:endParaRPr lang="en-US" sz="1400">
            <a:solidFill>
              <a:sysClr val="windowText" lastClr="00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6</xdr:col>
      <xdr:colOff>76200</xdr:colOff>
      <xdr:row>13</xdr:row>
      <xdr:rowOff>116205</xdr:rowOff>
    </xdr:from>
    <xdr:to>
      <xdr:col>12</xdr:col>
      <xdr:colOff>426720</xdr:colOff>
      <xdr:row>17</xdr:row>
      <xdr:rowOff>114301</xdr:rowOff>
    </xdr:to>
    <xdr:sp macro="" textlink="">
      <xdr:nvSpPr>
        <xdr:cNvPr id="4" name="Rounded 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836920" y="2897505"/>
          <a:ext cx="5981700" cy="851536"/>
        </a:xfrm>
        <a:prstGeom prst="roundRect">
          <a:avLst/>
        </a:prstGeom>
        <a:solidFill>
          <a:srgbClr val="FFFFCC"/>
        </a:solidFill>
        <a:ln w="190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Dates are stored as sequential serial numbers so they can be used in calculations. </a:t>
          </a:r>
        </a:p>
        <a:p>
          <a:pPr algn="l"/>
          <a:r>
            <a:rPr lang="en-US" sz="12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By default, January 1, 1900 is serial number 1.  February 18, 2020 is serial number 43879 because it is 43,879 days after January 1, 1900.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A13" sqref="A13"/>
    </sheetView>
  </sheetViews>
  <sheetFormatPr defaultRowHeight="16.8"/>
  <cols>
    <col min="1" max="1" width="12.59765625" style="32" customWidth="1"/>
    <col min="2" max="10" width="12.59765625" customWidth="1"/>
    <col min="11" max="11" width="14.19921875" bestFit="1" customWidth="1"/>
    <col min="12" max="12" width="9.19921875" bestFit="1" customWidth="1"/>
  </cols>
  <sheetData>
    <row r="1" spans="1:12" ht="17.399999999999999" thickBot="1">
      <c r="A1" s="37" t="s">
        <v>254</v>
      </c>
      <c r="B1" s="38" t="s">
        <v>255</v>
      </c>
      <c r="C1" s="38" t="s">
        <v>256</v>
      </c>
      <c r="D1" s="38" t="s">
        <v>257</v>
      </c>
      <c r="E1" s="38" t="s">
        <v>258</v>
      </c>
      <c r="F1" s="38" t="s">
        <v>259</v>
      </c>
      <c r="G1" s="38" t="s">
        <v>260</v>
      </c>
      <c r="H1" s="38" t="s">
        <v>261</v>
      </c>
      <c r="J1" s="39" t="s">
        <v>262</v>
      </c>
      <c r="K1" s="32">
        <f ca="1">TODAY()</f>
        <v>43886</v>
      </c>
    </row>
    <row r="2" spans="1:12">
      <c r="A2" s="32">
        <v>37543</v>
      </c>
      <c r="B2" s="41">
        <f>YEAR(A2)</f>
        <v>2002</v>
      </c>
      <c r="C2" s="41">
        <f>MONTH(A2)</f>
        <v>10</v>
      </c>
      <c r="D2" s="41">
        <f>DAY(A2)</f>
        <v>14</v>
      </c>
      <c r="E2" s="41">
        <f ca="1">$K$1-A2</f>
        <v>6343</v>
      </c>
      <c r="F2">
        <f>DATEDIF(A2,$K$4,"Y")</f>
        <v>17</v>
      </c>
      <c r="J2" s="39" t="s">
        <v>263</v>
      </c>
      <c r="K2" s="42">
        <f ca="1">NOW()</f>
        <v>43886.620437847225</v>
      </c>
    </row>
    <row r="3" spans="1:12">
      <c r="A3" s="32">
        <v>41581</v>
      </c>
      <c r="B3" s="41">
        <f t="shared" ref="B3:B12" si="0">YEAR(A3)</f>
        <v>2013</v>
      </c>
      <c r="C3" s="41">
        <f t="shared" ref="C3:C12" si="1">MONTH(A3)</f>
        <v>11</v>
      </c>
      <c r="D3" s="41">
        <f t="shared" ref="D3:D12" si="2">DAY(A3)</f>
        <v>3</v>
      </c>
      <c r="E3" s="41">
        <f t="shared" ref="E3:E12" ca="1" si="3">$K$1-A3</f>
        <v>2305</v>
      </c>
      <c r="F3">
        <f t="shared" ref="F3:F12" si="4">DATEDIF(A3,$K$4,"Y")</f>
        <v>6</v>
      </c>
      <c r="J3" s="40"/>
    </row>
    <row r="4" spans="1:12">
      <c r="A4" s="32">
        <v>39978</v>
      </c>
      <c r="B4" s="41">
        <f t="shared" si="0"/>
        <v>2009</v>
      </c>
      <c r="C4" s="41">
        <f t="shared" si="1"/>
        <v>6</v>
      </c>
      <c r="D4" s="41">
        <f t="shared" si="2"/>
        <v>14</v>
      </c>
      <c r="E4" s="41">
        <f t="shared" ca="1" si="3"/>
        <v>3908</v>
      </c>
      <c r="F4">
        <f t="shared" si="4"/>
        <v>10</v>
      </c>
      <c r="J4" s="39" t="s">
        <v>264</v>
      </c>
      <c r="K4" s="32">
        <v>43879</v>
      </c>
      <c r="L4" s="32"/>
    </row>
    <row r="5" spans="1:12">
      <c r="A5" s="32">
        <v>38055</v>
      </c>
      <c r="B5" s="41">
        <f t="shared" si="0"/>
        <v>2004</v>
      </c>
      <c r="C5" s="41">
        <f t="shared" si="1"/>
        <v>3</v>
      </c>
      <c r="D5" s="41">
        <f t="shared" si="2"/>
        <v>9</v>
      </c>
      <c r="E5" s="41">
        <f t="shared" ca="1" si="3"/>
        <v>5831</v>
      </c>
      <c r="F5">
        <f t="shared" si="4"/>
        <v>15</v>
      </c>
      <c r="J5" s="39" t="s">
        <v>265</v>
      </c>
      <c r="K5" s="148">
        <v>0.6479166666666667</v>
      </c>
      <c r="L5" s="32"/>
    </row>
    <row r="6" spans="1:12">
      <c r="A6" s="32">
        <v>40151</v>
      </c>
      <c r="B6" s="41">
        <f t="shared" si="0"/>
        <v>2009</v>
      </c>
      <c r="C6" s="41">
        <f t="shared" si="1"/>
        <v>12</v>
      </c>
      <c r="D6" s="41">
        <f t="shared" si="2"/>
        <v>4</v>
      </c>
      <c r="E6" s="41">
        <f t="shared" ca="1" si="3"/>
        <v>3735</v>
      </c>
      <c r="F6">
        <f t="shared" si="4"/>
        <v>10</v>
      </c>
    </row>
    <row r="7" spans="1:12">
      <c r="A7" s="32">
        <v>39969</v>
      </c>
      <c r="B7" s="41">
        <f t="shared" si="0"/>
        <v>2009</v>
      </c>
      <c r="C7" s="41">
        <f t="shared" si="1"/>
        <v>6</v>
      </c>
      <c r="D7" s="41">
        <f t="shared" si="2"/>
        <v>5</v>
      </c>
      <c r="E7" s="41">
        <f t="shared" ca="1" si="3"/>
        <v>3917</v>
      </c>
      <c r="F7">
        <f t="shared" si="4"/>
        <v>10</v>
      </c>
      <c r="J7" s="146" t="s">
        <v>312</v>
      </c>
      <c r="K7" s="32">
        <v>23363</v>
      </c>
      <c r="L7" s="32"/>
    </row>
    <row r="8" spans="1:12">
      <c r="A8" s="32">
        <v>40424</v>
      </c>
      <c r="B8" s="41">
        <f t="shared" si="0"/>
        <v>2010</v>
      </c>
      <c r="C8" s="41">
        <f t="shared" si="1"/>
        <v>9</v>
      </c>
      <c r="D8" s="41">
        <f t="shared" si="2"/>
        <v>3</v>
      </c>
      <c r="E8" s="41">
        <f t="shared" ca="1" si="3"/>
        <v>3462</v>
      </c>
      <c r="F8">
        <f t="shared" si="4"/>
        <v>9</v>
      </c>
      <c r="J8" s="146" t="s">
        <v>313</v>
      </c>
      <c r="K8" s="44">
        <f ca="1">K1-K7</f>
        <v>20523</v>
      </c>
    </row>
    <row r="9" spans="1:12">
      <c r="A9" s="32">
        <v>40013</v>
      </c>
      <c r="B9" s="41">
        <f t="shared" si="0"/>
        <v>2009</v>
      </c>
      <c r="C9" s="41">
        <f t="shared" si="1"/>
        <v>7</v>
      </c>
      <c r="D9" s="41">
        <f t="shared" si="2"/>
        <v>19</v>
      </c>
      <c r="E9" s="41">
        <f t="shared" ca="1" si="3"/>
        <v>3873</v>
      </c>
      <c r="F9">
        <f t="shared" si="4"/>
        <v>10</v>
      </c>
    </row>
    <row r="10" spans="1:12">
      <c r="A10" s="32">
        <v>36056</v>
      </c>
      <c r="B10" s="41">
        <f t="shared" si="0"/>
        <v>1998</v>
      </c>
      <c r="C10" s="41">
        <f t="shared" si="1"/>
        <v>9</v>
      </c>
      <c r="D10" s="41">
        <f t="shared" si="2"/>
        <v>18</v>
      </c>
      <c r="E10" s="41">
        <f t="shared" ca="1" si="3"/>
        <v>7830</v>
      </c>
      <c r="F10">
        <f t="shared" si="4"/>
        <v>21</v>
      </c>
    </row>
    <row r="11" spans="1:12">
      <c r="A11" s="32">
        <v>40831</v>
      </c>
      <c r="B11" s="41">
        <f t="shared" si="0"/>
        <v>2011</v>
      </c>
      <c r="C11" s="41">
        <f t="shared" si="1"/>
        <v>10</v>
      </c>
      <c r="D11" s="41">
        <f t="shared" si="2"/>
        <v>15</v>
      </c>
      <c r="E11" s="41">
        <f t="shared" ca="1" si="3"/>
        <v>3055</v>
      </c>
      <c r="F11">
        <f t="shared" si="4"/>
        <v>8</v>
      </c>
    </row>
    <row r="12" spans="1:12">
      <c r="A12" s="32">
        <v>42418</v>
      </c>
      <c r="B12" s="41">
        <f t="shared" si="0"/>
        <v>2016</v>
      </c>
      <c r="C12" s="41">
        <f t="shared" si="1"/>
        <v>2</v>
      </c>
      <c r="D12" s="41">
        <f t="shared" si="2"/>
        <v>18</v>
      </c>
      <c r="E12" s="41">
        <f t="shared" ca="1" si="3"/>
        <v>1468</v>
      </c>
      <c r="F12">
        <f t="shared" si="4"/>
        <v>4</v>
      </c>
    </row>
    <row r="13" spans="1:12">
      <c r="B13" s="32"/>
      <c r="C13" s="32"/>
      <c r="D13" s="32"/>
      <c r="E13" s="41"/>
    </row>
    <row r="14" spans="1:12">
      <c r="B14" s="32"/>
      <c r="C14" s="32"/>
      <c r="D14" s="32"/>
      <c r="E14" s="41"/>
    </row>
    <row r="15" spans="1:12">
      <c r="B15" s="32"/>
      <c r="C15" s="32"/>
      <c r="D15" s="32"/>
      <c r="E15" s="41"/>
    </row>
    <row r="16" spans="1:12">
      <c r="B16" s="32"/>
      <c r="C16" s="32"/>
      <c r="D16" s="32"/>
      <c r="E16" s="41"/>
    </row>
    <row r="17" spans="2:10">
      <c r="B17" s="32"/>
      <c r="C17" s="32"/>
      <c r="D17" s="32"/>
      <c r="E17" s="41"/>
    </row>
    <row r="18" spans="2:10">
      <c r="B18" s="32"/>
      <c r="C18" s="32"/>
      <c r="D18" s="32"/>
      <c r="E18" s="41"/>
    </row>
    <row r="19" spans="2:10">
      <c r="B19" s="32"/>
      <c r="C19" s="32"/>
      <c r="D19" s="32"/>
      <c r="E19" s="41"/>
      <c r="J19" s="44"/>
    </row>
    <row r="20" spans="2:10">
      <c r="B20" s="32"/>
      <c r="C20" s="32"/>
      <c r="D20" s="32"/>
      <c r="E20" s="41"/>
    </row>
    <row r="21" spans="2:10">
      <c r="B21" s="32"/>
      <c r="C21" s="32"/>
      <c r="D21" s="32"/>
      <c r="E21" s="41"/>
    </row>
    <row r="26" spans="2:10">
      <c r="I26" s="147"/>
    </row>
  </sheetData>
  <printOptions gridLines="1"/>
  <pageMargins left="0.25" right="0.25" top="0.75" bottom="0.75" header="0.3" footer="0.3"/>
  <pageSetup scale="7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tabSelected="1" zoomScaleNormal="100" workbookViewId="0">
      <selection activeCell="M6" sqref="M6"/>
    </sheetView>
  </sheetViews>
  <sheetFormatPr defaultColWidth="8" defaultRowHeight="15.6"/>
  <cols>
    <col min="1" max="1" width="6.5" style="2" bestFit="1" customWidth="1"/>
    <col min="2" max="2" width="11.59765625" style="1" customWidth="1"/>
    <col min="3" max="3" width="11.8984375" style="1" customWidth="1"/>
    <col min="4" max="4" width="15.8984375" style="1" bestFit="1" customWidth="1"/>
    <col min="5" max="5" width="16.5" style="1" bestFit="1" customWidth="1"/>
    <col min="6" max="6" width="7.09765625" style="1" customWidth="1"/>
    <col min="7" max="7" width="15" style="1" customWidth="1"/>
    <col min="8" max="8" width="13.69921875" style="1" customWidth="1"/>
    <col min="9" max="9" width="15.19921875" style="1" customWidth="1"/>
    <col min="10" max="10" width="10.09765625" style="1" bestFit="1" customWidth="1"/>
    <col min="11" max="11" width="14.8984375" style="1" customWidth="1"/>
    <col min="12" max="13" width="16" style="1" customWidth="1"/>
    <col min="14" max="14" width="17.19921875" style="1" customWidth="1"/>
    <col min="15" max="16384" width="8" style="1"/>
  </cols>
  <sheetData>
    <row r="1" spans="1:14" ht="30" customHeight="1" thickBot="1">
      <c r="A1" s="155" t="s">
        <v>285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43"/>
      <c r="M1" s="43"/>
    </row>
    <row r="2" spans="1:14">
      <c r="B2" s="153" t="s">
        <v>0</v>
      </c>
      <c r="C2" s="154"/>
      <c r="E2" s="153" t="s">
        <v>1</v>
      </c>
      <c r="F2" s="154"/>
      <c r="H2" s="153" t="s">
        <v>2</v>
      </c>
      <c r="I2" s="154"/>
      <c r="L2" s="153" t="s">
        <v>212</v>
      </c>
      <c r="M2" s="154"/>
    </row>
    <row r="3" spans="1:14">
      <c r="B3" s="3" t="s">
        <v>3</v>
      </c>
      <c r="C3" s="4"/>
      <c r="E3" s="3" t="s">
        <v>4</v>
      </c>
      <c r="F3" s="5">
        <v>0.06</v>
      </c>
      <c r="H3" s="3" t="s">
        <v>5</v>
      </c>
      <c r="I3" s="6">
        <v>6000</v>
      </c>
      <c r="L3" s="12" t="s">
        <v>211</v>
      </c>
      <c r="M3" s="15">
        <v>19559</v>
      </c>
    </row>
    <row r="4" spans="1:14">
      <c r="B4" s="3" t="s">
        <v>6</v>
      </c>
      <c r="C4" s="4"/>
      <c r="E4" s="3" t="s">
        <v>7</v>
      </c>
      <c r="F4" s="5">
        <v>0.04</v>
      </c>
      <c r="H4" s="3" t="s">
        <v>8</v>
      </c>
      <c r="I4" s="6">
        <v>2000</v>
      </c>
      <c r="L4" s="12" t="s">
        <v>11</v>
      </c>
      <c r="M4" s="13" t="str">
        <f>VLOOKUP($M$3,$A$9:$M$101,N4,FALSE)</f>
        <v>Mosely</v>
      </c>
      <c r="N4" s="149">
        <v>2</v>
      </c>
    </row>
    <row r="5" spans="1:14" ht="16.2" thickBot="1">
      <c r="B5" s="7" t="s">
        <v>9</v>
      </c>
      <c r="C5" s="8"/>
      <c r="E5" s="7" t="s">
        <v>3</v>
      </c>
      <c r="F5" s="9">
        <v>0.02</v>
      </c>
      <c r="H5" s="7" t="s">
        <v>267</v>
      </c>
      <c r="I5" s="10">
        <v>0</v>
      </c>
      <c r="L5" s="12" t="s">
        <v>13</v>
      </c>
      <c r="M5" s="13" t="str">
        <f t="shared" ref="M5:M6" si="0">VLOOKUP($M$3,$A$9:$M$101,N5,FALSE)</f>
        <v>Art</v>
      </c>
      <c r="N5" s="149">
        <v>4</v>
      </c>
    </row>
    <row r="6" spans="1:14" ht="16.2" thickBot="1">
      <c r="L6" s="14" t="s">
        <v>18</v>
      </c>
      <c r="M6" s="195">
        <f t="shared" si="0"/>
        <v>47060</v>
      </c>
      <c r="N6" s="149">
        <v>9</v>
      </c>
    </row>
    <row r="7" spans="1:14" ht="16.2" thickBot="1"/>
    <row r="8" spans="1:14" s="11" customFormat="1" ht="30" customHeight="1" thickBot="1">
      <c r="A8" s="182" t="s">
        <v>10</v>
      </c>
      <c r="B8" s="182" t="s">
        <v>11</v>
      </c>
      <c r="C8" s="182" t="s">
        <v>12</v>
      </c>
      <c r="D8" s="182" t="s">
        <v>13</v>
      </c>
      <c r="E8" s="182" t="s">
        <v>14</v>
      </c>
      <c r="F8" s="182" t="s">
        <v>15</v>
      </c>
      <c r="G8" s="183" t="s">
        <v>16</v>
      </c>
      <c r="H8" s="182" t="s">
        <v>17</v>
      </c>
      <c r="I8" s="183" t="s">
        <v>18</v>
      </c>
      <c r="J8" s="182" t="s">
        <v>19</v>
      </c>
      <c r="K8" s="183" t="s">
        <v>286</v>
      </c>
      <c r="L8" s="183" t="s">
        <v>268</v>
      </c>
      <c r="M8" s="183" t="s">
        <v>269</v>
      </c>
    </row>
    <row r="9" spans="1:14" s="188" customFormat="1">
      <c r="A9" s="184">
        <v>10000</v>
      </c>
      <c r="B9" s="185" t="s">
        <v>20</v>
      </c>
      <c r="C9" s="185" t="s">
        <v>21</v>
      </c>
      <c r="D9" s="185" t="s">
        <v>22</v>
      </c>
      <c r="E9" s="185" t="s">
        <v>23</v>
      </c>
      <c r="F9" s="184" t="s">
        <v>8</v>
      </c>
      <c r="G9" s="186">
        <v>67000</v>
      </c>
      <c r="H9" s="184" t="s">
        <v>3</v>
      </c>
      <c r="I9" s="187">
        <f>IF(H9=$E$3,G9+G9*$F$3,IF(H9=$E$4,G9+G9*$F$4,G9+G9*$F$5))</f>
        <v>68340</v>
      </c>
      <c r="J9" s="187">
        <f>IF(F9=$H$3,$I$3,IF(F9=$H$4,$I$4,0))</f>
        <v>2000</v>
      </c>
      <c r="K9" s="187">
        <f>IF(AND(F9=$H$3,H9=$E$3),$I$3,IF(AND(F9=$H$4,H9=$E$4),$I$4,0))</f>
        <v>0</v>
      </c>
      <c r="L9" s="185" t="b">
        <f>AND(F9=$H$4,G9&gt;70000)</f>
        <v>0</v>
      </c>
      <c r="M9" s="185" t="b">
        <f>OR(F9=$H$4,I9&gt;70000)</f>
        <v>1</v>
      </c>
    </row>
    <row r="10" spans="1:14" s="188" customFormat="1">
      <c r="A10" s="189">
        <v>10387</v>
      </c>
      <c r="B10" s="190" t="s">
        <v>24</v>
      </c>
      <c r="C10" s="190" t="s">
        <v>25</v>
      </c>
      <c r="D10" s="190" t="s">
        <v>26</v>
      </c>
      <c r="E10" s="190" t="s">
        <v>27</v>
      </c>
      <c r="F10" s="189" t="s">
        <v>5</v>
      </c>
      <c r="G10" s="89">
        <v>80000</v>
      </c>
      <c r="H10" s="189" t="s">
        <v>7</v>
      </c>
      <c r="I10" s="181">
        <f t="shared" ref="I10:I73" si="1">IF(H10=$E$3,G10+G10*$F$3,IF(H10=$E$4,G10+G10*$F$4,G10+G10*$F$5))</f>
        <v>83200</v>
      </c>
      <c r="J10" s="181">
        <f t="shared" ref="J10:J73" si="2">IF(F10=$H$3,$I$3,IF(F10=$H$4,$I$4,0))</f>
        <v>6000</v>
      </c>
      <c r="K10" s="181">
        <f t="shared" ref="K10:K73" si="3">IF(AND(F10=$H$3,H10=$E$3),$I$3,IF(AND(F10=$H$4,H10=$E$4),$I$4,0))</f>
        <v>0</v>
      </c>
      <c r="L10" s="190" t="b">
        <f t="shared" ref="L10:L73" si="4">AND(F10=$H$4,G10&gt;70000)</f>
        <v>0</v>
      </c>
      <c r="M10" s="190" t="b">
        <f t="shared" ref="M10:M73" si="5">OR(F10=$H$4,I10&gt;70000)</f>
        <v>1</v>
      </c>
    </row>
    <row r="11" spans="1:14" s="188" customFormat="1">
      <c r="A11" s="189">
        <v>10552</v>
      </c>
      <c r="B11" s="190" t="s">
        <v>28</v>
      </c>
      <c r="C11" s="190" t="s">
        <v>29</v>
      </c>
      <c r="D11" s="190" t="s">
        <v>30</v>
      </c>
      <c r="E11" s="190" t="s">
        <v>31</v>
      </c>
      <c r="F11" s="189"/>
      <c r="G11" s="89">
        <v>45250</v>
      </c>
      <c r="H11" s="189" t="s">
        <v>3</v>
      </c>
      <c r="I11" s="181">
        <f t="shared" si="1"/>
        <v>46155</v>
      </c>
      <c r="J11" s="181">
        <f t="shared" si="2"/>
        <v>0</v>
      </c>
      <c r="K11" s="181">
        <f t="shared" si="3"/>
        <v>0</v>
      </c>
      <c r="L11" s="190" t="b">
        <f t="shared" si="4"/>
        <v>0</v>
      </c>
      <c r="M11" s="190" t="b">
        <f t="shared" si="5"/>
        <v>0</v>
      </c>
    </row>
    <row r="12" spans="1:14" s="188" customFormat="1">
      <c r="A12" s="189">
        <v>10936</v>
      </c>
      <c r="B12" s="190" t="s">
        <v>32</v>
      </c>
      <c r="C12" s="190" t="s">
        <v>33</v>
      </c>
      <c r="D12" s="190" t="s">
        <v>34</v>
      </c>
      <c r="E12" s="190" t="s">
        <v>35</v>
      </c>
      <c r="F12" s="189"/>
      <c r="G12" s="89">
        <v>70125</v>
      </c>
      <c r="H12" s="189" t="s">
        <v>3</v>
      </c>
      <c r="I12" s="181">
        <f t="shared" si="1"/>
        <v>71527.5</v>
      </c>
      <c r="J12" s="181">
        <f t="shared" si="2"/>
        <v>0</v>
      </c>
      <c r="K12" s="181">
        <f t="shared" si="3"/>
        <v>0</v>
      </c>
      <c r="L12" s="190" t="b">
        <f t="shared" si="4"/>
        <v>0</v>
      </c>
      <c r="M12" s="190" t="b">
        <f t="shared" si="5"/>
        <v>1</v>
      </c>
    </row>
    <row r="13" spans="1:14" s="188" customFormat="1">
      <c r="A13" s="189">
        <v>11048</v>
      </c>
      <c r="B13" s="190" t="s">
        <v>36</v>
      </c>
      <c r="C13" s="190" t="s">
        <v>37</v>
      </c>
      <c r="D13" s="190" t="s">
        <v>38</v>
      </c>
      <c r="E13" s="190" t="s">
        <v>39</v>
      </c>
      <c r="F13" s="189" t="s">
        <v>8</v>
      </c>
      <c r="G13" s="89">
        <v>72500</v>
      </c>
      <c r="H13" s="189" t="s">
        <v>4</v>
      </c>
      <c r="I13" s="181">
        <f t="shared" si="1"/>
        <v>76850</v>
      </c>
      <c r="J13" s="181">
        <f t="shared" si="2"/>
        <v>2000</v>
      </c>
      <c r="K13" s="181">
        <f t="shared" si="3"/>
        <v>0</v>
      </c>
      <c r="L13" s="190" t="b">
        <f t="shared" si="4"/>
        <v>1</v>
      </c>
      <c r="M13" s="190" t="b">
        <f t="shared" si="5"/>
        <v>1</v>
      </c>
    </row>
    <row r="14" spans="1:14" s="188" customFormat="1">
      <c r="A14" s="189">
        <v>11309</v>
      </c>
      <c r="B14" s="190" t="s">
        <v>40</v>
      </c>
      <c r="C14" s="190" t="s">
        <v>41</v>
      </c>
      <c r="D14" s="190" t="s">
        <v>34</v>
      </c>
      <c r="E14" s="190" t="s">
        <v>35</v>
      </c>
      <c r="F14" s="189" t="s">
        <v>8</v>
      </c>
      <c r="G14" s="89">
        <v>105250</v>
      </c>
      <c r="H14" s="189" t="s">
        <v>7</v>
      </c>
      <c r="I14" s="181">
        <f t="shared" si="1"/>
        <v>109460</v>
      </c>
      <c r="J14" s="181">
        <f t="shared" si="2"/>
        <v>2000</v>
      </c>
      <c r="K14" s="181">
        <f t="shared" si="3"/>
        <v>2000</v>
      </c>
      <c r="L14" s="190" t="b">
        <f t="shared" si="4"/>
        <v>1</v>
      </c>
      <c r="M14" s="190" t="b">
        <f t="shared" si="5"/>
        <v>1</v>
      </c>
    </row>
    <row r="15" spans="1:14" s="188" customFormat="1">
      <c r="A15" s="189">
        <v>11390</v>
      </c>
      <c r="B15" s="190" t="s">
        <v>42</v>
      </c>
      <c r="C15" s="190" t="s">
        <v>43</v>
      </c>
      <c r="D15" s="190" t="s">
        <v>30</v>
      </c>
      <c r="E15" s="190" t="s">
        <v>31</v>
      </c>
      <c r="F15" s="189"/>
      <c r="G15" s="89">
        <v>46125</v>
      </c>
      <c r="H15" s="189" t="s">
        <v>3</v>
      </c>
      <c r="I15" s="181">
        <f t="shared" si="1"/>
        <v>47047.5</v>
      </c>
      <c r="J15" s="181">
        <f t="shared" si="2"/>
        <v>0</v>
      </c>
      <c r="K15" s="181">
        <f t="shared" si="3"/>
        <v>0</v>
      </c>
      <c r="L15" s="190" t="b">
        <f t="shared" si="4"/>
        <v>0</v>
      </c>
      <c r="M15" s="190" t="b">
        <f t="shared" si="5"/>
        <v>0</v>
      </c>
    </row>
    <row r="16" spans="1:14" s="188" customFormat="1">
      <c r="A16" s="189">
        <v>11447</v>
      </c>
      <c r="B16" s="190" t="s">
        <v>44</v>
      </c>
      <c r="C16" s="190" t="s">
        <v>45</v>
      </c>
      <c r="D16" s="190" t="s">
        <v>34</v>
      </c>
      <c r="E16" s="190" t="s">
        <v>35</v>
      </c>
      <c r="F16" s="189"/>
      <c r="G16" s="89">
        <v>61000</v>
      </c>
      <c r="H16" s="189" t="s">
        <v>7</v>
      </c>
      <c r="I16" s="181">
        <f t="shared" si="1"/>
        <v>63440</v>
      </c>
      <c r="J16" s="181">
        <f t="shared" si="2"/>
        <v>0</v>
      </c>
      <c r="K16" s="181">
        <f t="shared" si="3"/>
        <v>0</v>
      </c>
      <c r="L16" s="190" t="b">
        <f t="shared" si="4"/>
        <v>0</v>
      </c>
      <c r="M16" s="190" t="b">
        <f t="shared" si="5"/>
        <v>0</v>
      </c>
    </row>
    <row r="17" spans="1:13" s="188" customFormat="1">
      <c r="A17" s="189">
        <v>11828</v>
      </c>
      <c r="B17" s="190" t="s">
        <v>46</v>
      </c>
      <c r="C17" s="190" t="s">
        <v>47</v>
      </c>
      <c r="D17" s="190" t="s">
        <v>48</v>
      </c>
      <c r="E17" s="190" t="s">
        <v>49</v>
      </c>
      <c r="F17" s="189" t="s">
        <v>50</v>
      </c>
      <c r="G17" s="89">
        <v>45000</v>
      </c>
      <c r="H17" s="189" t="s">
        <v>4</v>
      </c>
      <c r="I17" s="181">
        <f t="shared" si="1"/>
        <v>47700</v>
      </c>
      <c r="J17" s="181">
        <f t="shared" si="2"/>
        <v>0</v>
      </c>
      <c r="K17" s="181">
        <f t="shared" si="3"/>
        <v>0</v>
      </c>
      <c r="L17" s="190" t="b">
        <f t="shared" si="4"/>
        <v>0</v>
      </c>
      <c r="M17" s="190" t="b">
        <f t="shared" si="5"/>
        <v>0</v>
      </c>
    </row>
    <row r="18" spans="1:13" s="188" customFormat="1">
      <c r="A18" s="189">
        <v>12080</v>
      </c>
      <c r="B18" s="190" t="s">
        <v>51</v>
      </c>
      <c r="C18" s="190" t="s">
        <v>52</v>
      </c>
      <c r="D18" s="190" t="s">
        <v>34</v>
      </c>
      <c r="E18" s="190" t="s">
        <v>35</v>
      </c>
      <c r="F18" s="189"/>
      <c r="G18" s="89">
        <v>65100</v>
      </c>
      <c r="H18" s="189" t="s">
        <v>3</v>
      </c>
      <c r="I18" s="181">
        <f t="shared" si="1"/>
        <v>66402</v>
      </c>
      <c r="J18" s="181">
        <f t="shared" si="2"/>
        <v>0</v>
      </c>
      <c r="K18" s="181">
        <f t="shared" si="3"/>
        <v>0</v>
      </c>
      <c r="L18" s="190" t="b">
        <f t="shared" si="4"/>
        <v>0</v>
      </c>
      <c r="M18" s="190" t="b">
        <f t="shared" si="5"/>
        <v>0</v>
      </c>
    </row>
    <row r="19" spans="1:13" s="188" customFormat="1">
      <c r="A19" s="189">
        <v>12182</v>
      </c>
      <c r="B19" s="190" t="s">
        <v>53</v>
      </c>
      <c r="C19" s="190" t="s">
        <v>54</v>
      </c>
      <c r="D19" s="190" t="s">
        <v>26</v>
      </c>
      <c r="E19" s="190" t="s">
        <v>27</v>
      </c>
      <c r="F19" s="189" t="s">
        <v>8</v>
      </c>
      <c r="G19" s="89">
        <v>51250</v>
      </c>
      <c r="H19" s="189" t="s">
        <v>3</v>
      </c>
      <c r="I19" s="181">
        <f t="shared" si="1"/>
        <v>52275</v>
      </c>
      <c r="J19" s="181">
        <f t="shared" si="2"/>
        <v>2000</v>
      </c>
      <c r="K19" s="181">
        <f t="shared" si="3"/>
        <v>0</v>
      </c>
      <c r="L19" s="190" t="b">
        <f t="shared" si="4"/>
        <v>0</v>
      </c>
      <c r="M19" s="190" t="b">
        <f t="shared" si="5"/>
        <v>1</v>
      </c>
    </row>
    <row r="20" spans="1:13" s="188" customFormat="1">
      <c r="A20" s="189">
        <v>12392</v>
      </c>
      <c r="B20" s="190" t="s">
        <v>55</v>
      </c>
      <c r="C20" s="190" t="s">
        <v>56</v>
      </c>
      <c r="D20" s="190" t="s">
        <v>26</v>
      </c>
      <c r="E20" s="190" t="s">
        <v>27</v>
      </c>
      <c r="F20" s="189"/>
      <c r="G20" s="89">
        <v>58000</v>
      </c>
      <c r="H20" s="189" t="s">
        <v>7</v>
      </c>
      <c r="I20" s="181">
        <f t="shared" si="1"/>
        <v>60320</v>
      </c>
      <c r="J20" s="181">
        <f t="shared" si="2"/>
        <v>0</v>
      </c>
      <c r="K20" s="181">
        <f t="shared" si="3"/>
        <v>0</v>
      </c>
      <c r="L20" s="190" t="b">
        <f t="shared" si="4"/>
        <v>0</v>
      </c>
      <c r="M20" s="190" t="b">
        <f t="shared" si="5"/>
        <v>0</v>
      </c>
    </row>
    <row r="21" spans="1:13" s="188" customFormat="1">
      <c r="A21" s="189">
        <v>12524</v>
      </c>
      <c r="B21" s="190" t="s">
        <v>57</v>
      </c>
      <c r="C21" s="190" t="s">
        <v>58</v>
      </c>
      <c r="D21" s="190" t="s">
        <v>34</v>
      </c>
      <c r="E21" s="190" t="s">
        <v>35</v>
      </c>
      <c r="F21" s="189"/>
      <c r="G21" s="89">
        <v>68750</v>
      </c>
      <c r="H21" s="189" t="s">
        <v>7</v>
      </c>
      <c r="I21" s="181">
        <f t="shared" si="1"/>
        <v>71500</v>
      </c>
      <c r="J21" s="181">
        <f t="shared" si="2"/>
        <v>0</v>
      </c>
      <c r="K21" s="181">
        <f t="shared" si="3"/>
        <v>0</v>
      </c>
      <c r="L21" s="190" t="b">
        <f t="shared" si="4"/>
        <v>0</v>
      </c>
      <c r="M21" s="190" t="b">
        <f t="shared" si="5"/>
        <v>1</v>
      </c>
    </row>
    <row r="22" spans="1:13" s="188" customFormat="1">
      <c r="A22" s="189">
        <v>12593</v>
      </c>
      <c r="B22" s="190" t="s">
        <v>59</v>
      </c>
      <c r="C22" s="190" t="s">
        <v>60</v>
      </c>
      <c r="D22" s="190" t="s">
        <v>22</v>
      </c>
      <c r="E22" s="190" t="s">
        <v>23</v>
      </c>
      <c r="F22" s="189" t="s">
        <v>50</v>
      </c>
      <c r="G22" s="89">
        <v>61250</v>
      </c>
      <c r="H22" s="189" t="s">
        <v>4</v>
      </c>
      <c r="I22" s="181">
        <f t="shared" si="1"/>
        <v>64925</v>
      </c>
      <c r="J22" s="181">
        <f t="shared" si="2"/>
        <v>0</v>
      </c>
      <c r="K22" s="181">
        <f t="shared" si="3"/>
        <v>0</v>
      </c>
      <c r="L22" s="190" t="b">
        <f t="shared" si="4"/>
        <v>0</v>
      </c>
      <c r="M22" s="190" t="b">
        <f t="shared" si="5"/>
        <v>0</v>
      </c>
    </row>
    <row r="23" spans="1:13" s="188" customFormat="1">
      <c r="A23" s="189">
        <v>12961</v>
      </c>
      <c r="B23" s="190" t="s">
        <v>61</v>
      </c>
      <c r="C23" s="190" t="s">
        <v>62</v>
      </c>
      <c r="D23" s="190" t="s">
        <v>34</v>
      </c>
      <c r="E23" s="190" t="s">
        <v>35</v>
      </c>
      <c r="F23" s="189"/>
      <c r="G23" s="89">
        <v>85750</v>
      </c>
      <c r="H23" s="189" t="s">
        <v>4</v>
      </c>
      <c r="I23" s="181">
        <f t="shared" si="1"/>
        <v>90895</v>
      </c>
      <c r="J23" s="181">
        <f t="shared" si="2"/>
        <v>0</v>
      </c>
      <c r="K23" s="181">
        <f t="shared" si="3"/>
        <v>0</v>
      </c>
      <c r="L23" s="190" t="b">
        <f t="shared" si="4"/>
        <v>0</v>
      </c>
      <c r="M23" s="190" t="b">
        <f t="shared" si="5"/>
        <v>1</v>
      </c>
    </row>
    <row r="24" spans="1:13" s="188" customFormat="1">
      <c r="A24" s="189">
        <v>13153</v>
      </c>
      <c r="B24" s="190" t="s">
        <v>63</v>
      </c>
      <c r="C24" s="190" t="s">
        <v>64</v>
      </c>
      <c r="D24" s="190" t="s">
        <v>48</v>
      </c>
      <c r="E24" s="190" t="s">
        <v>49</v>
      </c>
      <c r="F24" s="189" t="s">
        <v>8</v>
      </c>
      <c r="G24" s="89">
        <v>51000</v>
      </c>
      <c r="H24" s="189" t="s">
        <v>4</v>
      </c>
      <c r="I24" s="181">
        <f t="shared" si="1"/>
        <v>54060</v>
      </c>
      <c r="J24" s="181">
        <f t="shared" si="2"/>
        <v>2000</v>
      </c>
      <c r="K24" s="181">
        <f t="shared" si="3"/>
        <v>0</v>
      </c>
      <c r="L24" s="190" t="b">
        <f t="shared" si="4"/>
        <v>0</v>
      </c>
      <c r="M24" s="190" t="b">
        <f t="shared" si="5"/>
        <v>1</v>
      </c>
    </row>
    <row r="25" spans="1:13" s="188" customFormat="1">
      <c r="A25" s="189">
        <v>13183</v>
      </c>
      <c r="B25" s="190" t="s">
        <v>65</v>
      </c>
      <c r="C25" s="190" t="s">
        <v>66</v>
      </c>
      <c r="D25" s="190" t="s">
        <v>34</v>
      </c>
      <c r="E25" s="190" t="s">
        <v>35</v>
      </c>
      <c r="F25" s="189"/>
      <c r="G25" s="89">
        <v>89000</v>
      </c>
      <c r="H25" s="189" t="s">
        <v>4</v>
      </c>
      <c r="I25" s="181">
        <f t="shared" si="1"/>
        <v>94340</v>
      </c>
      <c r="J25" s="181">
        <f t="shared" si="2"/>
        <v>0</v>
      </c>
      <c r="K25" s="181">
        <f t="shared" si="3"/>
        <v>0</v>
      </c>
      <c r="L25" s="190" t="b">
        <f t="shared" si="4"/>
        <v>0</v>
      </c>
      <c r="M25" s="190" t="b">
        <f t="shared" si="5"/>
        <v>1</v>
      </c>
    </row>
    <row r="26" spans="1:13" s="188" customFormat="1">
      <c r="A26" s="189">
        <v>13638</v>
      </c>
      <c r="B26" s="190" t="s">
        <v>67</v>
      </c>
      <c r="C26" s="190" t="s">
        <v>68</v>
      </c>
      <c r="D26" s="190" t="s">
        <v>34</v>
      </c>
      <c r="E26" s="190" t="s">
        <v>35</v>
      </c>
      <c r="F26" s="189"/>
      <c r="G26" s="89">
        <v>85800</v>
      </c>
      <c r="H26" s="189" t="s">
        <v>4</v>
      </c>
      <c r="I26" s="181">
        <f t="shared" si="1"/>
        <v>90948</v>
      </c>
      <c r="J26" s="181">
        <f t="shared" si="2"/>
        <v>0</v>
      </c>
      <c r="K26" s="181">
        <f t="shared" si="3"/>
        <v>0</v>
      </c>
      <c r="L26" s="190" t="b">
        <f t="shared" si="4"/>
        <v>0</v>
      </c>
      <c r="M26" s="190" t="b">
        <f t="shared" si="5"/>
        <v>1</v>
      </c>
    </row>
    <row r="27" spans="1:13" s="188" customFormat="1">
      <c r="A27" s="189">
        <v>13694</v>
      </c>
      <c r="B27" s="190" t="s">
        <v>69</v>
      </c>
      <c r="C27" s="190" t="s">
        <v>70</v>
      </c>
      <c r="D27" s="190" t="s">
        <v>34</v>
      </c>
      <c r="E27" s="190" t="s">
        <v>35</v>
      </c>
      <c r="F27" s="189"/>
      <c r="G27" s="89">
        <v>89000</v>
      </c>
      <c r="H27" s="189" t="s">
        <v>4</v>
      </c>
      <c r="I27" s="181">
        <f t="shared" si="1"/>
        <v>94340</v>
      </c>
      <c r="J27" s="181">
        <f t="shared" si="2"/>
        <v>0</v>
      </c>
      <c r="K27" s="181">
        <f t="shared" si="3"/>
        <v>0</v>
      </c>
      <c r="L27" s="190" t="b">
        <f t="shared" si="4"/>
        <v>0</v>
      </c>
      <c r="M27" s="190" t="b">
        <f t="shared" si="5"/>
        <v>1</v>
      </c>
    </row>
    <row r="28" spans="1:13" s="188" customFormat="1">
      <c r="A28" s="189">
        <v>13703</v>
      </c>
      <c r="B28" s="190" t="s">
        <v>71</v>
      </c>
      <c r="C28" s="190" t="s">
        <v>72</v>
      </c>
      <c r="D28" s="190" t="s">
        <v>30</v>
      </c>
      <c r="E28" s="190" t="s">
        <v>31</v>
      </c>
      <c r="F28" s="189" t="s">
        <v>8</v>
      </c>
      <c r="G28" s="89">
        <v>65800</v>
      </c>
      <c r="H28" s="189" t="s">
        <v>7</v>
      </c>
      <c r="I28" s="181">
        <f t="shared" si="1"/>
        <v>68432</v>
      </c>
      <c r="J28" s="181">
        <f t="shared" si="2"/>
        <v>2000</v>
      </c>
      <c r="K28" s="181">
        <f t="shared" si="3"/>
        <v>2000</v>
      </c>
      <c r="L28" s="190" t="b">
        <f t="shared" si="4"/>
        <v>0</v>
      </c>
      <c r="M28" s="190" t="b">
        <f t="shared" si="5"/>
        <v>1</v>
      </c>
    </row>
    <row r="29" spans="1:13" s="188" customFormat="1">
      <c r="A29" s="189">
        <v>13949</v>
      </c>
      <c r="B29" s="190" t="s">
        <v>73</v>
      </c>
      <c r="C29" s="190" t="s">
        <v>74</v>
      </c>
      <c r="D29" s="190" t="s">
        <v>30</v>
      </c>
      <c r="E29" s="190" t="s">
        <v>31</v>
      </c>
      <c r="F29" s="189" t="s">
        <v>8</v>
      </c>
      <c r="G29" s="89">
        <v>59850</v>
      </c>
      <c r="H29" s="189" t="s">
        <v>3</v>
      </c>
      <c r="I29" s="181">
        <f t="shared" si="1"/>
        <v>61047</v>
      </c>
      <c r="J29" s="181">
        <f t="shared" si="2"/>
        <v>2000</v>
      </c>
      <c r="K29" s="181">
        <f t="shared" si="3"/>
        <v>0</v>
      </c>
      <c r="L29" s="190" t="b">
        <f t="shared" si="4"/>
        <v>0</v>
      </c>
      <c r="M29" s="190" t="b">
        <f t="shared" si="5"/>
        <v>1</v>
      </c>
    </row>
    <row r="30" spans="1:13" s="188" customFormat="1">
      <c r="A30" s="189">
        <v>14196</v>
      </c>
      <c r="B30" s="190" t="s">
        <v>75</v>
      </c>
      <c r="C30" s="190" t="s">
        <v>76</v>
      </c>
      <c r="D30" s="190" t="s">
        <v>30</v>
      </c>
      <c r="E30" s="190" t="s">
        <v>31</v>
      </c>
      <c r="F30" s="189" t="s">
        <v>8</v>
      </c>
      <c r="G30" s="89">
        <v>65000</v>
      </c>
      <c r="H30" s="189" t="s">
        <v>7</v>
      </c>
      <c r="I30" s="181">
        <f t="shared" si="1"/>
        <v>67600</v>
      </c>
      <c r="J30" s="181">
        <f t="shared" si="2"/>
        <v>2000</v>
      </c>
      <c r="K30" s="181">
        <f t="shared" si="3"/>
        <v>2000</v>
      </c>
      <c r="L30" s="190" t="b">
        <f t="shared" si="4"/>
        <v>0</v>
      </c>
      <c r="M30" s="190" t="b">
        <f t="shared" si="5"/>
        <v>1</v>
      </c>
    </row>
    <row r="31" spans="1:13" s="188" customFormat="1">
      <c r="A31" s="189">
        <v>14426</v>
      </c>
      <c r="B31" s="190" t="s">
        <v>77</v>
      </c>
      <c r="C31" s="190" t="s">
        <v>78</v>
      </c>
      <c r="D31" s="190" t="s">
        <v>30</v>
      </c>
      <c r="E31" s="190" t="s">
        <v>31</v>
      </c>
      <c r="F31" s="189"/>
      <c r="G31" s="89">
        <v>52250</v>
      </c>
      <c r="H31" s="189" t="s">
        <v>4</v>
      </c>
      <c r="I31" s="181">
        <f t="shared" si="1"/>
        <v>55385</v>
      </c>
      <c r="J31" s="181">
        <f t="shared" si="2"/>
        <v>0</v>
      </c>
      <c r="K31" s="181">
        <f t="shared" si="3"/>
        <v>0</v>
      </c>
      <c r="L31" s="190" t="b">
        <f t="shared" si="4"/>
        <v>0</v>
      </c>
      <c r="M31" s="190" t="b">
        <f t="shared" si="5"/>
        <v>0</v>
      </c>
    </row>
    <row r="32" spans="1:13" s="188" customFormat="1">
      <c r="A32" s="189">
        <v>15271</v>
      </c>
      <c r="B32" s="190" t="s">
        <v>79</v>
      </c>
      <c r="C32" s="190" t="s">
        <v>80</v>
      </c>
      <c r="D32" s="190" t="s">
        <v>26</v>
      </c>
      <c r="E32" s="190" t="s">
        <v>27</v>
      </c>
      <c r="F32" s="189"/>
      <c r="G32" s="89">
        <v>40000</v>
      </c>
      <c r="H32" s="189" t="s">
        <v>3</v>
      </c>
      <c r="I32" s="181">
        <f t="shared" si="1"/>
        <v>40800</v>
      </c>
      <c r="J32" s="181">
        <f t="shared" si="2"/>
        <v>0</v>
      </c>
      <c r="K32" s="181">
        <f t="shared" si="3"/>
        <v>0</v>
      </c>
      <c r="L32" s="190" t="b">
        <f t="shared" si="4"/>
        <v>0</v>
      </c>
      <c r="M32" s="190" t="b">
        <f t="shared" si="5"/>
        <v>0</v>
      </c>
    </row>
    <row r="33" spans="1:13" s="188" customFormat="1">
      <c r="A33" s="189">
        <v>15594</v>
      </c>
      <c r="B33" s="190" t="s">
        <v>81</v>
      </c>
      <c r="C33" s="190" t="s">
        <v>82</v>
      </c>
      <c r="D33" s="190" t="s">
        <v>48</v>
      </c>
      <c r="E33" s="190" t="s">
        <v>49</v>
      </c>
      <c r="F33" s="189" t="s">
        <v>50</v>
      </c>
      <c r="G33" s="89">
        <v>35000</v>
      </c>
      <c r="H33" s="189" t="s">
        <v>3</v>
      </c>
      <c r="I33" s="181">
        <f t="shared" si="1"/>
        <v>35700</v>
      </c>
      <c r="J33" s="181">
        <f t="shared" si="2"/>
        <v>0</v>
      </c>
      <c r="K33" s="181">
        <f t="shared" si="3"/>
        <v>0</v>
      </c>
      <c r="L33" s="190" t="b">
        <f t="shared" si="4"/>
        <v>0</v>
      </c>
      <c r="M33" s="190" t="b">
        <f t="shared" si="5"/>
        <v>0</v>
      </c>
    </row>
    <row r="34" spans="1:13" s="188" customFormat="1">
      <c r="A34" s="189">
        <v>15696</v>
      </c>
      <c r="B34" s="190" t="s">
        <v>83</v>
      </c>
      <c r="C34" s="190" t="s">
        <v>84</v>
      </c>
      <c r="D34" s="190" t="s">
        <v>30</v>
      </c>
      <c r="E34" s="190" t="s">
        <v>31</v>
      </c>
      <c r="F34" s="189"/>
      <c r="G34" s="89">
        <v>45000</v>
      </c>
      <c r="H34" s="189" t="s">
        <v>3</v>
      </c>
      <c r="I34" s="181">
        <f t="shared" si="1"/>
        <v>45900</v>
      </c>
      <c r="J34" s="181">
        <f t="shared" si="2"/>
        <v>0</v>
      </c>
      <c r="K34" s="181">
        <f t="shared" si="3"/>
        <v>0</v>
      </c>
      <c r="L34" s="190" t="b">
        <f t="shared" si="4"/>
        <v>0</v>
      </c>
      <c r="M34" s="190" t="b">
        <f t="shared" si="5"/>
        <v>0</v>
      </c>
    </row>
    <row r="35" spans="1:13" s="188" customFormat="1">
      <c r="A35" s="189">
        <v>15881</v>
      </c>
      <c r="B35" s="190" t="s">
        <v>85</v>
      </c>
      <c r="C35" s="190" t="s">
        <v>86</v>
      </c>
      <c r="D35" s="190" t="s">
        <v>26</v>
      </c>
      <c r="E35" s="190" t="s">
        <v>27</v>
      </c>
      <c r="F35" s="189"/>
      <c r="G35" s="89">
        <v>50000</v>
      </c>
      <c r="H35" s="189" t="s">
        <v>3</v>
      </c>
      <c r="I35" s="181">
        <f t="shared" si="1"/>
        <v>51000</v>
      </c>
      <c r="J35" s="181">
        <f t="shared" si="2"/>
        <v>0</v>
      </c>
      <c r="K35" s="181">
        <f t="shared" si="3"/>
        <v>0</v>
      </c>
      <c r="L35" s="190" t="b">
        <f t="shared" si="4"/>
        <v>0</v>
      </c>
      <c r="M35" s="190" t="b">
        <f t="shared" si="5"/>
        <v>0</v>
      </c>
    </row>
    <row r="36" spans="1:13" s="188" customFormat="1">
      <c r="A36" s="189">
        <v>15903</v>
      </c>
      <c r="B36" s="190" t="s">
        <v>87</v>
      </c>
      <c r="C36" s="190" t="s">
        <v>88</v>
      </c>
      <c r="D36" s="190" t="s">
        <v>38</v>
      </c>
      <c r="E36" s="190" t="s">
        <v>39</v>
      </c>
      <c r="F36" s="189" t="s">
        <v>50</v>
      </c>
      <c r="G36" s="89">
        <v>57250</v>
      </c>
      <c r="H36" s="189" t="s">
        <v>7</v>
      </c>
      <c r="I36" s="181">
        <f t="shared" si="1"/>
        <v>59540</v>
      </c>
      <c r="J36" s="181">
        <f t="shared" si="2"/>
        <v>0</v>
      </c>
      <c r="K36" s="181">
        <f t="shared" si="3"/>
        <v>0</v>
      </c>
      <c r="L36" s="190" t="b">
        <f t="shared" si="4"/>
        <v>0</v>
      </c>
      <c r="M36" s="190" t="b">
        <f t="shared" si="5"/>
        <v>0</v>
      </c>
    </row>
    <row r="37" spans="1:13" s="188" customFormat="1">
      <c r="A37" s="189">
        <v>16213</v>
      </c>
      <c r="B37" s="190" t="s">
        <v>89</v>
      </c>
      <c r="C37" s="190" t="s">
        <v>90</v>
      </c>
      <c r="D37" s="190" t="s">
        <v>26</v>
      </c>
      <c r="E37" s="190" t="s">
        <v>27</v>
      </c>
      <c r="F37" s="189"/>
      <c r="G37" s="89">
        <v>61250</v>
      </c>
      <c r="H37" s="189" t="s">
        <v>4</v>
      </c>
      <c r="I37" s="181">
        <f t="shared" si="1"/>
        <v>64925</v>
      </c>
      <c r="J37" s="181">
        <f t="shared" si="2"/>
        <v>0</v>
      </c>
      <c r="K37" s="181">
        <f t="shared" si="3"/>
        <v>0</v>
      </c>
      <c r="L37" s="190" t="b">
        <f t="shared" si="4"/>
        <v>0</v>
      </c>
      <c r="M37" s="190" t="b">
        <f t="shared" si="5"/>
        <v>0</v>
      </c>
    </row>
    <row r="38" spans="1:13" s="188" customFormat="1">
      <c r="A38" s="189">
        <v>16401</v>
      </c>
      <c r="B38" s="190" t="s">
        <v>91</v>
      </c>
      <c r="C38" s="190" t="s">
        <v>92</v>
      </c>
      <c r="D38" s="190" t="s">
        <v>30</v>
      </c>
      <c r="E38" s="190" t="s">
        <v>31</v>
      </c>
      <c r="F38" s="189" t="s">
        <v>8</v>
      </c>
      <c r="G38" s="89">
        <v>70000</v>
      </c>
      <c r="H38" s="189" t="s">
        <v>7</v>
      </c>
      <c r="I38" s="181">
        <f t="shared" si="1"/>
        <v>72800</v>
      </c>
      <c r="J38" s="181">
        <f t="shared" si="2"/>
        <v>2000</v>
      </c>
      <c r="K38" s="181">
        <f t="shared" si="3"/>
        <v>2000</v>
      </c>
      <c r="L38" s="190" t="b">
        <f t="shared" si="4"/>
        <v>0</v>
      </c>
      <c r="M38" s="190" t="b">
        <f t="shared" si="5"/>
        <v>1</v>
      </c>
    </row>
    <row r="39" spans="1:13" s="188" customFormat="1">
      <c r="A39" s="189">
        <v>16760</v>
      </c>
      <c r="B39" s="190" t="s">
        <v>93</v>
      </c>
      <c r="C39" s="190" t="s">
        <v>94</v>
      </c>
      <c r="D39" s="190" t="s">
        <v>30</v>
      </c>
      <c r="E39" s="190" t="s">
        <v>31</v>
      </c>
      <c r="F39" s="189" t="s">
        <v>8</v>
      </c>
      <c r="G39" s="89">
        <v>65000</v>
      </c>
      <c r="H39" s="189" t="s">
        <v>3</v>
      </c>
      <c r="I39" s="181">
        <f t="shared" si="1"/>
        <v>66300</v>
      </c>
      <c r="J39" s="181">
        <f t="shared" si="2"/>
        <v>2000</v>
      </c>
      <c r="K39" s="181">
        <f t="shared" si="3"/>
        <v>0</v>
      </c>
      <c r="L39" s="190" t="b">
        <f t="shared" si="4"/>
        <v>0</v>
      </c>
      <c r="M39" s="190" t="b">
        <f t="shared" si="5"/>
        <v>1</v>
      </c>
    </row>
    <row r="40" spans="1:13" s="188" customFormat="1">
      <c r="A40" s="189">
        <v>17008</v>
      </c>
      <c r="B40" s="190" t="s">
        <v>95</v>
      </c>
      <c r="C40" s="190" t="s">
        <v>96</v>
      </c>
      <c r="D40" s="190" t="s">
        <v>26</v>
      </c>
      <c r="E40" s="190" t="s">
        <v>27</v>
      </c>
      <c r="F40" s="189"/>
      <c r="G40" s="89">
        <v>60000</v>
      </c>
      <c r="H40" s="189" t="s">
        <v>3</v>
      </c>
      <c r="I40" s="181">
        <f t="shared" si="1"/>
        <v>61200</v>
      </c>
      <c r="J40" s="181">
        <f t="shared" si="2"/>
        <v>0</v>
      </c>
      <c r="K40" s="181">
        <f t="shared" si="3"/>
        <v>0</v>
      </c>
      <c r="L40" s="190" t="b">
        <f t="shared" si="4"/>
        <v>0</v>
      </c>
      <c r="M40" s="190" t="b">
        <f t="shared" si="5"/>
        <v>0</v>
      </c>
    </row>
    <row r="41" spans="1:13" s="188" customFormat="1">
      <c r="A41" s="189">
        <v>17226</v>
      </c>
      <c r="B41" s="190" t="s">
        <v>97</v>
      </c>
      <c r="C41" s="190" t="s">
        <v>47</v>
      </c>
      <c r="D41" s="190" t="s">
        <v>38</v>
      </c>
      <c r="E41" s="190" t="s">
        <v>39</v>
      </c>
      <c r="F41" s="189" t="s">
        <v>50</v>
      </c>
      <c r="G41" s="89">
        <v>57250</v>
      </c>
      <c r="H41" s="189" t="s">
        <v>7</v>
      </c>
      <c r="I41" s="181">
        <f t="shared" si="1"/>
        <v>59540</v>
      </c>
      <c r="J41" s="181">
        <f t="shared" si="2"/>
        <v>0</v>
      </c>
      <c r="K41" s="181">
        <f t="shared" si="3"/>
        <v>0</v>
      </c>
      <c r="L41" s="190" t="b">
        <f t="shared" si="4"/>
        <v>0</v>
      </c>
      <c r="M41" s="190" t="b">
        <f t="shared" si="5"/>
        <v>0</v>
      </c>
    </row>
    <row r="42" spans="1:13" s="188" customFormat="1">
      <c r="A42" s="189">
        <v>17466</v>
      </c>
      <c r="B42" s="190" t="s">
        <v>98</v>
      </c>
      <c r="C42" s="190" t="s">
        <v>99</v>
      </c>
      <c r="D42" s="190" t="s">
        <v>100</v>
      </c>
      <c r="E42" s="190" t="s">
        <v>101</v>
      </c>
      <c r="F42" s="189" t="s">
        <v>50</v>
      </c>
      <c r="G42" s="89">
        <v>105000</v>
      </c>
      <c r="H42" s="189" t="s">
        <v>4</v>
      </c>
      <c r="I42" s="181">
        <f t="shared" si="1"/>
        <v>111300</v>
      </c>
      <c r="J42" s="181">
        <f t="shared" si="2"/>
        <v>0</v>
      </c>
      <c r="K42" s="181">
        <f t="shared" si="3"/>
        <v>0</v>
      </c>
      <c r="L42" s="190" t="b">
        <f t="shared" si="4"/>
        <v>0</v>
      </c>
      <c r="M42" s="190" t="b">
        <f t="shared" si="5"/>
        <v>1</v>
      </c>
    </row>
    <row r="43" spans="1:13" s="188" customFormat="1">
      <c r="A43" s="189">
        <v>17604</v>
      </c>
      <c r="B43" s="190" t="s">
        <v>102</v>
      </c>
      <c r="C43" s="190" t="s">
        <v>103</v>
      </c>
      <c r="D43" s="190" t="s">
        <v>34</v>
      </c>
      <c r="E43" s="190" t="s">
        <v>35</v>
      </c>
      <c r="F43" s="189" t="s">
        <v>8</v>
      </c>
      <c r="G43" s="89">
        <v>93750</v>
      </c>
      <c r="H43" s="189" t="s">
        <v>3</v>
      </c>
      <c r="I43" s="181">
        <f t="shared" si="1"/>
        <v>95625</v>
      </c>
      <c r="J43" s="181">
        <f t="shared" si="2"/>
        <v>2000</v>
      </c>
      <c r="K43" s="181">
        <f t="shared" si="3"/>
        <v>0</v>
      </c>
      <c r="L43" s="190" t="b">
        <f t="shared" si="4"/>
        <v>1</v>
      </c>
      <c r="M43" s="190" t="b">
        <f t="shared" si="5"/>
        <v>1</v>
      </c>
    </row>
    <row r="44" spans="1:13" s="188" customFormat="1">
      <c r="A44" s="189">
        <v>17673</v>
      </c>
      <c r="B44" s="190" t="s">
        <v>104</v>
      </c>
      <c r="C44" s="190" t="s">
        <v>105</v>
      </c>
      <c r="D44" s="190" t="s">
        <v>26</v>
      </c>
      <c r="E44" s="190" t="s">
        <v>27</v>
      </c>
      <c r="F44" s="189" t="s">
        <v>8</v>
      </c>
      <c r="G44" s="89">
        <v>71000</v>
      </c>
      <c r="H44" s="189" t="s">
        <v>7</v>
      </c>
      <c r="I44" s="181">
        <f t="shared" si="1"/>
        <v>73840</v>
      </c>
      <c r="J44" s="181">
        <f t="shared" si="2"/>
        <v>2000</v>
      </c>
      <c r="K44" s="181">
        <f t="shared" si="3"/>
        <v>2000</v>
      </c>
      <c r="L44" s="190" t="b">
        <f t="shared" si="4"/>
        <v>1</v>
      </c>
      <c r="M44" s="190" t="b">
        <f t="shared" si="5"/>
        <v>1</v>
      </c>
    </row>
    <row r="45" spans="1:13" s="188" customFormat="1">
      <c r="A45" s="189">
        <v>17699</v>
      </c>
      <c r="B45" s="190" t="s">
        <v>106</v>
      </c>
      <c r="C45" s="190" t="s">
        <v>107</v>
      </c>
      <c r="D45" s="190" t="s">
        <v>22</v>
      </c>
      <c r="E45" s="190" t="s">
        <v>23</v>
      </c>
      <c r="F45" s="189" t="s">
        <v>50</v>
      </c>
      <c r="G45" s="89">
        <v>55000</v>
      </c>
      <c r="H45" s="189" t="s">
        <v>4</v>
      </c>
      <c r="I45" s="181">
        <f t="shared" si="1"/>
        <v>58300</v>
      </c>
      <c r="J45" s="181">
        <f t="shared" si="2"/>
        <v>0</v>
      </c>
      <c r="K45" s="181">
        <f t="shared" si="3"/>
        <v>0</v>
      </c>
      <c r="L45" s="190" t="b">
        <f t="shared" si="4"/>
        <v>0</v>
      </c>
      <c r="M45" s="190" t="b">
        <f t="shared" si="5"/>
        <v>0</v>
      </c>
    </row>
    <row r="46" spans="1:13" s="188" customFormat="1">
      <c r="A46" s="189">
        <v>17762</v>
      </c>
      <c r="B46" s="190" t="s">
        <v>108</v>
      </c>
      <c r="C46" s="190" t="s">
        <v>109</v>
      </c>
      <c r="D46" s="190" t="s">
        <v>22</v>
      </c>
      <c r="E46" s="190" t="s">
        <v>23</v>
      </c>
      <c r="F46" s="189" t="s">
        <v>50</v>
      </c>
      <c r="G46" s="89">
        <v>50000</v>
      </c>
      <c r="H46" s="189" t="s">
        <v>3</v>
      </c>
      <c r="I46" s="181">
        <f t="shared" si="1"/>
        <v>51000</v>
      </c>
      <c r="J46" s="181">
        <f t="shared" si="2"/>
        <v>0</v>
      </c>
      <c r="K46" s="181">
        <f t="shared" si="3"/>
        <v>0</v>
      </c>
      <c r="L46" s="190" t="b">
        <f t="shared" si="4"/>
        <v>0</v>
      </c>
      <c r="M46" s="190" t="b">
        <f t="shared" si="5"/>
        <v>0</v>
      </c>
    </row>
    <row r="47" spans="1:13" s="188" customFormat="1">
      <c r="A47" s="189">
        <v>17845</v>
      </c>
      <c r="B47" s="190" t="s">
        <v>110</v>
      </c>
      <c r="C47" s="190" t="s">
        <v>111</v>
      </c>
      <c r="D47" s="190" t="s">
        <v>30</v>
      </c>
      <c r="E47" s="190" t="s">
        <v>31</v>
      </c>
      <c r="F47" s="189"/>
      <c r="G47" s="89">
        <v>46000</v>
      </c>
      <c r="H47" s="189" t="s">
        <v>7</v>
      </c>
      <c r="I47" s="181">
        <f t="shared" si="1"/>
        <v>47840</v>
      </c>
      <c r="J47" s="181">
        <f t="shared" si="2"/>
        <v>0</v>
      </c>
      <c r="K47" s="181">
        <f t="shared" si="3"/>
        <v>0</v>
      </c>
      <c r="L47" s="190" t="b">
        <f t="shared" si="4"/>
        <v>0</v>
      </c>
      <c r="M47" s="190" t="b">
        <f t="shared" si="5"/>
        <v>0</v>
      </c>
    </row>
    <row r="48" spans="1:13" s="188" customFormat="1">
      <c r="A48" s="189">
        <v>18016</v>
      </c>
      <c r="B48" s="190" t="s">
        <v>112</v>
      </c>
      <c r="C48" s="190" t="s">
        <v>113</v>
      </c>
      <c r="D48" s="190" t="s">
        <v>30</v>
      </c>
      <c r="E48" s="190" t="s">
        <v>31</v>
      </c>
      <c r="F48" s="189"/>
      <c r="G48" s="89">
        <v>42000</v>
      </c>
      <c r="H48" s="189" t="s">
        <v>3</v>
      </c>
      <c r="I48" s="181">
        <f t="shared" si="1"/>
        <v>42840</v>
      </c>
      <c r="J48" s="181">
        <f t="shared" si="2"/>
        <v>0</v>
      </c>
      <c r="K48" s="181">
        <f t="shared" si="3"/>
        <v>0</v>
      </c>
      <c r="L48" s="190" t="b">
        <f t="shared" si="4"/>
        <v>0</v>
      </c>
      <c r="M48" s="190" t="b">
        <f t="shared" si="5"/>
        <v>0</v>
      </c>
    </row>
    <row r="49" spans="1:13" s="188" customFormat="1">
      <c r="A49" s="189">
        <v>18154</v>
      </c>
      <c r="B49" s="190" t="s">
        <v>114</v>
      </c>
      <c r="C49" s="190" t="s">
        <v>115</v>
      </c>
      <c r="D49" s="190" t="s">
        <v>34</v>
      </c>
      <c r="E49" s="190" t="s">
        <v>35</v>
      </c>
      <c r="F49" s="189"/>
      <c r="G49" s="89">
        <v>80000</v>
      </c>
      <c r="H49" s="189" t="s">
        <v>4</v>
      </c>
      <c r="I49" s="181">
        <f t="shared" si="1"/>
        <v>84800</v>
      </c>
      <c r="J49" s="181">
        <f t="shared" si="2"/>
        <v>0</v>
      </c>
      <c r="K49" s="181">
        <f t="shared" si="3"/>
        <v>0</v>
      </c>
      <c r="L49" s="190" t="b">
        <f t="shared" si="4"/>
        <v>0</v>
      </c>
      <c r="M49" s="190" t="b">
        <f t="shared" si="5"/>
        <v>1</v>
      </c>
    </row>
    <row r="50" spans="1:13" s="188" customFormat="1">
      <c r="A50" s="189">
        <v>18223</v>
      </c>
      <c r="B50" s="190" t="s">
        <v>116</v>
      </c>
      <c r="C50" s="190" t="s">
        <v>47</v>
      </c>
      <c r="D50" s="190" t="s">
        <v>34</v>
      </c>
      <c r="E50" s="190" t="s">
        <v>35</v>
      </c>
      <c r="F50" s="189"/>
      <c r="G50" s="89">
        <v>50000</v>
      </c>
      <c r="H50" s="189" t="s">
        <v>3</v>
      </c>
      <c r="I50" s="181">
        <f t="shared" si="1"/>
        <v>51000</v>
      </c>
      <c r="J50" s="181">
        <f t="shared" si="2"/>
        <v>0</v>
      </c>
      <c r="K50" s="181">
        <f t="shared" si="3"/>
        <v>0</v>
      </c>
      <c r="L50" s="190" t="b">
        <f t="shared" si="4"/>
        <v>0</v>
      </c>
      <c r="M50" s="190" t="b">
        <f t="shared" si="5"/>
        <v>0</v>
      </c>
    </row>
    <row r="51" spans="1:13" s="188" customFormat="1">
      <c r="A51" s="189">
        <v>18845</v>
      </c>
      <c r="B51" s="190" t="s">
        <v>117</v>
      </c>
      <c r="C51" s="190" t="s">
        <v>118</v>
      </c>
      <c r="D51" s="190" t="s">
        <v>34</v>
      </c>
      <c r="E51" s="190" t="s">
        <v>35</v>
      </c>
      <c r="F51" s="189" t="s">
        <v>8</v>
      </c>
      <c r="G51" s="89">
        <v>97500</v>
      </c>
      <c r="H51" s="189" t="s">
        <v>7</v>
      </c>
      <c r="I51" s="181">
        <f t="shared" si="1"/>
        <v>101400</v>
      </c>
      <c r="J51" s="181">
        <f t="shared" si="2"/>
        <v>2000</v>
      </c>
      <c r="K51" s="181">
        <f t="shared" si="3"/>
        <v>2000</v>
      </c>
      <c r="L51" s="190" t="b">
        <f t="shared" si="4"/>
        <v>1</v>
      </c>
      <c r="M51" s="190" t="b">
        <f t="shared" si="5"/>
        <v>1</v>
      </c>
    </row>
    <row r="52" spans="1:13" s="188" customFormat="1">
      <c r="A52" s="189">
        <v>19080</v>
      </c>
      <c r="B52" s="190" t="s">
        <v>119</v>
      </c>
      <c r="C52" s="190" t="s">
        <v>120</v>
      </c>
      <c r="D52" s="190" t="s">
        <v>30</v>
      </c>
      <c r="E52" s="190" t="s">
        <v>31</v>
      </c>
      <c r="F52" s="189"/>
      <c r="G52" s="89">
        <v>45000</v>
      </c>
      <c r="H52" s="189" t="s">
        <v>3</v>
      </c>
      <c r="I52" s="181">
        <f t="shared" si="1"/>
        <v>45900</v>
      </c>
      <c r="J52" s="181">
        <f t="shared" si="2"/>
        <v>0</v>
      </c>
      <c r="K52" s="181">
        <f t="shared" si="3"/>
        <v>0</v>
      </c>
      <c r="L52" s="190" t="b">
        <f t="shared" si="4"/>
        <v>0</v>
      </c>
      <c r="M52" s="190" t="b">
        <f t="shared" si="5"/>
        <v>0</v>
      </c>
    </row>
    <row r="53" spans="1:13" s="188" customFormat="1">
      <c r="A53" s="189">
        <v>19203</v>
      </c>
      <c r="B53" s="190" t="s">
        <v>121</v>
      </c>
      <c r="C53" s="190" t="s">
        <v>122</v>
      </c>
      <c r="D53" s="190" t="s">
        <v>34</v>
      </c>
      <c r="E53" s="190" t="s">
        <v>35</v>
      </c>
      <c r="F53" s="189" t="s">
        <v>8</v>
      </c>
      <c r="G53" s="89">
        <v>90000</v>
      </c>
      <c r="H53" s="189" t="s">
        <v>3</v>
      </c>
      <c r="I53" s="181">
        <f t="shared" si="1"/>
        <v>91800</v>
      </c>
      <c r="J53" s="181">
        <f t="shared" si="2"/>
        <v>2000</v>
      </c>
      <c r="K53" s="181">
        <f t="shared" si="3"/>
        <v>0</v>
      </c>
      <c r="L53" s="190" t="b">
        <f t="shared" si="4"/>
        <v>1</v>
      </c>
      <c r="M53" s="190" t="b">
        <f t="shared" si="5"/>
        <v>1</v>
      </c>
    </row>
    <row r="54" spans="1:13" s="188" customFormat="1">
      <c r="A54" s="189">
        <v>19559</v>
      </c>
      <c r="B54" s="190" t="s">
        <v>123</v>
      </c>
      <c r="C54" s="190" t="s">
        <v>124</v>
      </c>
      <c r="D54" s="190" t="s">
        <v>30</v>
      </c>
      <c r="E54" s="190" t="s">
        <v>31</v>
      </c>
      <c r="F54" s="189"/>
      <c r="G54" s="89">
        <v>45250</v>
      </c>
      <c r="H54" s="189" t="s">
        <v>7</v>
      </c>
      <c r="I54" s="181">
        <f t="shared" si="1"/>
        <v>47060</v>
      </c>
      <c r="J54" s="181">
        <f t="shared" si="2"/>
        <v>0</v>
      </c>
      <c r="K54" s="181">
        <f t="shared" si="3"/>
        <v>0</v>
      </c>
      <c r="L54" s="190" t="b">
        <f t="shared" si="4"/>
        <v>0</v>
      </c>
      <c r="M54" s="190" t="b">
        <f t="shared" si="5"/>
        <v>0</v>
      </c>
    </row>
    <row r="55" spans="1:13" s="188" customFormat="1">
      <c r="A55" s="189">
        <v>19757</v>
      </c>
      <c r="B55" s="190" t="s">
        <v>125</v>
      </c>
      <c r="C55" s="190" t="s">
        <v>126</v>
      </c>
      <c r="D55" s="190" t="s">
        <v>34</v>
      </c>
      <c r="E55" s="190" t="s">
        <v>35</v>
      </c>
      <c r="F55" s="189"/>
      <c r="G55" s="89">
        <v>60125</v>
      </c>
      <c r="H55" s="189" t="s">
        <v>3</v>
      </c>
      <c r="I55" s="181">
        <f t="shared" si="1"/>
        <v>61327.5</v>
      </c>
      <c r="J55" s="181">
        <f t="shared" si="2"/>
        <v>0</v>
      </c>
      <c r="K55" s="181">
        <f t="shared" si="3"/>
        <v>0</v>
      </c>
      <c r="L55" s="190" t="b">
        <f t="shared" si="4"/>
        <v>0</v>
      </c>
      <c r="M55" s="190" t="b">
        <f t="shared" si="5"/>
        <v>0</v>
      </c>
    </row>
    <row r="56" spans="1:13" s="188" customFormat="1">
      <c r="A56" s="189">
        <v>19968</v>
      </c>
      <c r="B56" s="190" t="s">
        <v>127</v>
      </c>
      <c r="C56" s="190" t="s">
        <v>111</v>
      </c>
      <c r="D56" s="190" t="s">
        <v>48</v>
      </c>
      <c r="E56" s="190" t="s">
        <v>49</v>
      </c>
      <c r="F56" s="189" t="s">
        <v>50</v>
      </c>
      <c r="G56" s="89">
        <v>41000</v>
      </c>
      <c r="H56" s="189" t="s">
        <v>7</v>
      </c>
      <c r="I56" s="181">
        <f t="shared" si="1"/>
        <v>42640</v>
      </c>
      <c r="J56" s="181">
        <f t="shared" si="2"/>
        <v>0</v>
      </c>
      <c r="K56" s="181">
        <f t="shared" si="3"/>
        <v>0</v>
      </c>
      <c r="L56" s="190" t="b">
        <f t="shared" si="4"/>
        <v>0</v>
      </c>
      <c r="M56" s="190" t="b">
        <f t="shared" si="5"/>
        <v>0</v>
      </c>
    </row>
    <row r="57" spans="1:13" s="188" customFormat="1">
      <c r="A57" s="189">
        <v>20014</v>
      </c>
      <c r="B57" s="190" t="s">
        <v>128</v>
      </c>
      <c r="C57" s="190" t="s">
        <v>129</v>
      </c>
      <c r="D57" s="190" t="s">
        <v>34</v>
      </c>
      <c r="E57" s="190" t="s">
        <v>35</v>
      </c>
      <c r="F57" s="189"/>
      <c r="G57" s="89">
        <v>63800</v>
      </c>
      <c r="H57" s="189" t="s">
        <v>7</v>
      </c>
      <c r="I57" s="181">
        <f t="shared" si="1"/>
        <v>66352</v>
      </c>
      <c r="J57" s="181">
        <f t="shared" si="2"/>
        <v>0</v>
      </c>
      <c r="K57" s="181">
        <f t="shared" si="3"/>
        <v>0</v>
      </c>
      <c r="L57" s="190" t="b">
        <f t="shared" si="4"/>
        <v>0</v>
      </c>
      <c r="M57" s="190" t="b">
        <f t="shared" si="5"/>
        <v>0</v>
      </c>
    </row>
    <row r="58" spans="1:13" s="188" customFormat="1">
      <c r="A58" s="189">
        <v>20151</v>
      </c>
      <c r="B58" s="190" t="s">
        <v>130</v>
      </c>
      <c r="C58" s="190" t="s">
        <v>131</v>
      </c>
      <c r="D58" s="190" t="s">
        <v>34</v>
      </c>
      <c r="E58" s="190" t="s">
        <v>35</v>
      </c>
      <c r="F58" s="189"/>
      <c r="G58" s="89">
        <v>75000</v>
      </c>
      <c r="H58" s="189" t="s">
        <v>7</v>
      </c>
      <c r="I58" s="181">
        <f t="shared" si="1"/>
        <v>78000</v>
      </c>
      <c r="J58" s="181">
        <f t="shared" si="2"/>
        <v>0</v>
      </c>
      <c r="K58" s="181">
        <f t="shared" si="3"/>
        <v>0</v>
      </c>
      <c r="L58" s="190" t="b">
        <f t="shared" si="4"/>
        <v>0</v>
      </c>
      <c r="M58" s="190" t="b">
        <f t="shared" si="5"/>
        <v>1</v>
      </c>
    </row>
    <row r="59" spans="1:13" s="188" customFormat="1">
      <c r="A59" s="189">
        <v>20228</v>
      </c>
      <c r="B59" s="190" t="s">
        <v>132</v>
      </c>
      <c r="C59" s="190" t="s">
        <v>133</v>
      </c>
      <c r="D59" s="190" t="s">
        <v>22</v>
      </c>
      <c r="E59" s="190" t="s">
        <v>23</v>
      </c>
      <c r="F59" s="189" t="s">
        <v>50</v>
      </c>
      <c r="G59" s="89">
        <v>53250</v>
      </c>
      <c r="H59" s="189" t="s">
        <v>3</v>
      </c>
      <c r="I59" s="181">
        <f t="shared" si="1"/>
        <v>54315</v>
      </c>
      <c r="J59" s="181">
        <f t="shared" si="2"/>
        <v>0</v>
      </c>
      <c r="K59" s="181">
        <f t="shared" si="3"/>
        <v>0</v>
      </c>
      <c r="L59" s="190" t="b">
        <f t="shared" si="4"/>
        <v>0</v>
      </c>
      <c r="M59" s="190" t="b">
        <f t="shared" si="5"/>
        <v>0</v>
      </c>
    </row>
    <row r="60" spans="1:13" s="188" customFormat="1">
      <c r="A60" s="189">
        <v>20246</v>
      </c>
      <c r="B60" s="190" t="s">
        <v>134</v>
      </c>
      <c r="C60" s="190" t="s">
        <v>135</v>
      </c>
      <c r="D60" s="190" t="s">
        <v>48</v>
      </c>
      <c r="E60" s="190" t="s">
        <v>49</v>
      </c>
      <c r="F60" s="189" t="s">
        <v>8</v>
      </c>
      <c r="G60" s="89">
        <v>50000</v>
      </c>
      <c r="H60" s="189" t="s">
        <v>4</v>
      </c>
      <c r="I60" s="181">
        <f t="shared" si="1"/>
        <v>53000</v>
      </c>
      <c r="J60" s="181">
        <f t="shared" si="2"/>
        <v>2000</v>
      </c>
      <c r="K60" s="181">
        <f t="shared" si="3"/>
        <v>0</v>
      </c>
      <c r="L60" s="190" t="b">
        <f t="shared" si="4"/>
        <v>0</v>
      </c>
      <c r="M60" s="190" t="b">
        <f t="shared" si="5"/>
        <v>1</v>
      </c>
    </row>
    <row r="61" spans="1:13" s="188" customFormat="1">
      <c r="A61" s="189">
        <v>20607</v>
      </c>
      <c r="B61" s="190" t="s">
        <v>136</v>
      </c>
      <c r="C61" s="190" t="s">
        <v>137</v>
      </c>
      <c r="D61" s="190" t="s">
        <v>30</v>
      </c>
      <c r="E61" s="190" t="s">
        <v>31</v>
      </c>
      <c r="F61" s="189"/>
      <c r="G61" s="89">
        <v>45000</v>
      </c>
      <c r="H61" s="189" t="s">
        <v>3</v>
      </c>
      <c r="I61" s="181">
        <f t="shared" si="1"/>
        <v>45900</v>
      </c>
      <c r="J61" s="181">
        <f t="shared" si="2"/>
        <v>0</v>
      </c>
      <c r="K61" s="181">
        <f t="shared" si="3"/>
        <v>0</v>
      </c>
      <c r="L61" s="190" t="b">
        <f t="shared" si="4"/>
        <v>0</v>
      </c>
      <c r="M61" s="190" t="b">
        <f t="shared" si="5"/>
        <v>0</v>
      </c>
    </row>
    <row r="62" spans="1:13" s="188" customFormat="1">
      <c r="A62" s="189">
        <v>20662</v>
      </c>
      <c r="B62" s="190" t="s">
        <v>138</v>
      </c>
      <c r="C62" s="190" t="s">
        <v>139</v>
      </c>
      <c r="D62" s="190" t="s">
        <v>30</v>
      </c>
      <c r="E62" s="190" t="s">
        <v>31</v>
      </c>
      <c r="F62" s="189" t="s">
        <v>8</v>
      </c>
      <c r="G62" s="89">
        <v>62500</v>
      </c>
      <c r="H62" s="189" t="s">
        <v>7</v>
      </c>
      <c r="I62" s="181">
        <f t="shared" si="1"/>
        <v>65000</v>
      </c>
      <c r="J62" s="181">
        <f t="shared" si="2"/>
        <v>2000</v>
      </c>
      <c r="K62" s="181">
        <f t="shared" si="3"/>
        <v>2000</v>
      </c>
      <c r="L62" s="190" t="b">
        <f t="shared" si="4"/>
        <v>0</v>
      </c>
      <c r="M62" s="190" t="b">
        <f t="shared" si="5"/>
        <v>1</v>
      </c>
    </row>
    <row r="63" spans="1:13" s="188" customFormat="1">
      <c r="A63" s="189">
        <v>20719</v>
      </c>
      <c r="B63" s="190" t="s">
        <v>140</v>
      </c>
      <c r="C63" s="190" t="s">
        <v>141</v>
      </c>
      <c r="D63" s="190" t="s">
        <v>48</v>
      </c>
      <c r="E63" s="190" t="s">
        <v>49</v>
      </c>
      <c r="F63" s="189" t="s">
        <v>50</v>
      </c>
      <c r="G63" s="89">
        <v>41250</v>
      </c>
      <c r="H63" s="189" t="s">
        <v>7</v>
      </c>
      <c r="I63" s="181">
        <f t="shared" si="1"/>
        <v>42900</v>
      </c>
      <c r="J63" s="181">
        <f t="shared" si="2"/>
        <v>0</v>
      </c>
      <c r="K63" s="181">
        <f t="shared" si="3"/>
        <v>0</v>
      </c>
      <c r="L63" s="190" t="b">
        <f t="shared" si="4"/>
        <v>0</v>
      </c>
      <c r="M63" s="190" t="b">
        <f t="shared" si="5"/>
        <v>0</v>
      </c>
    </row>
    <row r="64" spans="1:13" s="188" customFormat="1">
      <c r="A64" s="189">
        <v>20966</v>
      </c>
      <c r="B64" s="190" t="s">
        <v>142</v>
      </c>
      <c r="C64" s="190" t="s">
        <v>133</v>
      </c>
      <c r="D64" s="190" t="s">
        <v>26</v>
      </c>
      <c r="E64" s="190" t="s">
        <v>27</v>
      </c>
      <c r="F64" s="189"/>
      <c r="G64" s="89">
        <v>55000</v>
      </c>
      <c r="H64" s="189" t="s">
        <v>7</v>
      </c>
      <c r="I64" s="181">
        <f t="shared" si="1"/>
        <v>57200</v>
      </c>
      <c r="J64" s="181">
        <f t="shared" si="2"/>
        <v>0</v>
      </c>
      <c r="K64" s="181">
        <f t="shared" si="3"/>
        <v>0</v>
      </c>
      <c r="L64" s="190" t="b">
        <f t="shared" si="4"/>
        <v>0</v>
      </c>
      <c r="M64" s="190" t="b">
        <f t="shared" si="5"/>
        <v>0</v>
      </c>
    </row>
    <row r="65" spans="1:13" s="188" customFormat="1">
      <c r="A65" s="189">
        <v>21743</v>
      </c>
      <c r="B65" s="190" t="s">
        <v>143</v>
      </c>
      <c r="C65" s="190" t="s">
        <v>144</v>
      </c>
      <c r="D65" s="190" t="s">
        <v>48</v>
      </c>
      <c r="E65" s="190" t="s">
        <v>49</v>
      </c>
      <c r="F65" s="189" t="s">
        <v>50</v>
      </c>
      <c r="G65" s="89">
        <v>35000</v>
      </c>
      <c r="H65" s="189" t="s">
        <v>3</v>
      </c>
      <c r="I65" s="181">
        <f t="shared" si="1"/>
        <v>35700</v>
      </c>
      <c r="J65" s="181">
        <f t="shared" si="2"/>
        <v>0</v>
      </c>
      <c r="K65" s="181">
        <f t="shared" si="3"/>
        <v>0</v>
      </c>
      <c r="L65" s="190" t="b">
        <f t="shared" si="4"/>
        <v>0</v>
      </c>
      <c r="M65" s="190" t="b">
        <f t="shared" si="5"/>
        <v>0</v>
      </c>
    </row>
    <row r="66" spans="1:13" s="188" customFormat="1">
      <c r="A66" s="189">
        <v>21766</v>
      </c>
      <c r="B66" s="190" t="s">
        <v>87</v>
      </c>
      <c r="C66" s="190" t="s">
        <v>145</v>
      </c>
      <c r="D66" s="190" t="s">
        <v>100</v>
      </c>
      <c r="E66" s="190" t="s">
        <v>146</v>
      </c>
      <c r="F66" s="189" t="s">
        <v>50</v>
      </c>
      <c r="G66" s="89">
        <v>90000</v>
      </c>
      <c r="H66" s="189" t="s">
        <v>4</v>
      </c>
      <c r="I66" s="181">
        <f t="shared" si="1"/>
        <v>95400</v>
      </c>
      <c r="J66" s="181">
        <f t="shared" si="2"/>
        <v>0</v>
      </c>
      <c r="K66" s="181">
        <f t="shared" si="3"/>
        <v>0</v>
      </c>
      <c r="L66" s="190" t="b">
        <f t="shared" si="4"/>
        <v>0</v>
      </c>
      <c r="M66" s="190" t="b">
        <f t="shared" si="5"/>
        <v>1</v>
      </c>
    </row>
    <row r="67" spans="1:13" s="188" customFormat="1">
      <c r="A67" s="189">
        <v>22084</v>
      </c>
      <c r="B67" s="190" t="s">
        <v>147</v>
      </c>
      <c r="C67" s="190" t="s">
        <v>148</v>
      </c>
      <c r="D67" s="190" t="s">
        <v>26</v>
      </c>
      <c r="E67" s="190" t="s">
        <v>27</v>
      </c>
      <c r="F67" s="189"/>
      <c r="G67" s="89">
        <v>70000</v>
      </c>
      <c r="H67" s="189" t="s">
        <v>4</v>
      </c>
      <c r="I67" s="181">
        <f t="shared" si="1"/>
        <v>74200</v>
      </c>
      <c r="J67" s="181">
        <f t="shared" si="2"/>
        <v>0</v>
      </c>
      <c r="K67" s="181">
        <f t="shared" si="3"/>
        <v>0</v>
      </c>
      <c r="L67" s="190" t="b">
        <f t="shared" si="4"/>
        <v>0</v>
      </c>
      <c r="M67" s="190" t="b">
        <f t="shared" si="5"/>
        <v>1</v>
      </c>
    </row>
    <row r="68" spans="1:13" s="188" customFormat="1">
      <c r="A68" s="189">
        <v>22284</v>
      </c>
      <c r="B68" s="190" t="s">
        <v>149</v>
      </c>
      <c r="C68" s="190" t="s">
        <v>150</v>
      </c>
      <c r="D68" s="190" t="s">
        <v>30</v>
      </c>
      <c r="E68" s="190" t="s">
        <v>31</v>
      </c>
      <c r="F68" s="189"/>
      <c r="G68" s="89">
        <v>40000</v>
      </c>
      <c r="H68" s="189" t="s">
        <v>3</v>
      </c>
      <c r="I68" s="181">
        <f t="shared" si="1"/>
        <v>40800</v>
      </c>
      <c r="J68" s="181">
        <f t="shared" si="2"/>
        <v>0</v>
      </c>
      <c r="K68" s="181">
        <f t="shared" si="3"/>
        <v>0</v>
      </c>
      <c r="L68" s="190" t="b">
        <f t="shared" si="4"/>
        <v>0</v>
      </c>
      <c r="M68" s="190" t="b">
        <f t="shared" si="5"/>
        <v>0</v>
      </c>
    </row>
    <row r="69" spans="1:13" s="188" customFormat="1">
      <c r="A69" s="189">
        <v>22449</v>
      </c>
      <c r="B69" s="190" t="s">
        <v>151</v>
      </c>
      <c r="C69" s="190" t="s">
        <v>96</v>
      </c>
      <c r="D69" s="190" t="s">
        <v>26</v>
      </c>
      <c r="E69" s="190" t="s">
        <v>27</v>
      </c>
      <c r="F69" s="189"/>
      <c r="G69" s="89">
        <v>60000</v>
      </c>
      <c r="H69" s="189" t="s">
        <v>4</v>
      </c>
      <c r="I69" s="181">
        <f t="shared" si="1"/>
        <v>63600</v>
      </c>
      <c r="J69" s="181">
        <f t="shared" si="2"/>
        <v>0</v>
      </c>
      <c r="K69" s="181">
        <f t="shared" si="3"/>
        <v>0</v>
      </c>
      <c r="L69" s="190" t="b">
        <f t="shared" si="4"/>
        <v>0</v>
      </c>
      <c r="M69" s="190" t="b">
        <f t="shared" si="5"/>
        <v>0</v>
      </c>
    </row>
    <row r="70" spans="1:13" s="188" customFormat="1">
      <c r="A70" s="189">
        <v>22454</v>
      </c>
      <c r="B70" s="190" t="s">
        <v>152</v>
      </c>
      <c r="C70" s="190" t="s">
        <v>28</v>
      </c>
      <c r="D70" s="190" t="s">
        <v>34</v>
      </c>
      <c r="E70" s="190" t="s">
        <v>35</v>
      </c>
      <c r="F70" s="189"/>
      <c r="G70" s="89">
        <v>63250</v>
      </c>
      <c r="H70" s="189" t="s">
        <v>7</v>
      </c>
      <c r="I70" s="181">
        <f t="shared" si="1"/>
        <v>65780</v>
      </c>
      <c r="J70" s="181">
        <f t="shared" si="2"/>
        <v>0</v>
      </c>
      <c r="K70" s="181">
        <f t="shared" si="3"/>
        <v>0</v>
      </c>
      <c r="L70" s="190" t="b">
        <f t="shared" si="4"/>
        <v>0</v>
      </c>
      <c r="M70" s="190" t="b">
        <f t="shared" si="5"/>
        <v>0</v>
      </c>
    </row>
    <row r="71" spans="1:13" s="188" customFormat="1">
      <c r="A71" s="189">
        <v>22793</v>
      </c>
      <c r="B71" s="190" t="s">
        <v>153</v>
      </c>
      <c r="C71" s="190" t="s">
        <v>154</v>
      </c>
      <c r="D71" s="190" t="s">
        <v>48</v>
      </c>
      <c r="E71" s="190" t="s">
        <v>49</v>
      </c>
      <c r="F71" s="189" t="s">
        <v>50</v>
      </c>
      <c r="G71" s="89">
        <v>35000</v>
      </c>
      <c r="H71" s="189" t="s">
        <v>3</v>
      </c>
      <c r="I71" s="181">
        <f t="shared" si="1"/>
        <v>35700</v>
      </c>
      <c r="J71" s="181">
        <f t="shared" si="2"/>
        <v>0</v>
      </c>
      <c r="K71" s="181">
        <f t="shared" si="3"/>
        <v>0</v>
      </c>
      <c r="L71" s="190" t="b">
        <f t="shared" si="4"/>
        <v>0</v>
      </c>
      <c r="M71" s="190" t="b">
        <f t="shared" si="5"/>
        <v>0</v>
      </c>
    </row>
    <row r="72" spans="1:13" s="188" customFormat="1">
      <c r="A72" s="189">
        <v>22920</v>
      </c>
      <c r="B72" s="190" t="s">
        <v>155</v>
      </c>
      <c r="C72" s="190" t="s">
        <v>156</v>
      </c>
      <c r="D72" s="190" t="s">
        <v>22</v>
      </c>
      <c r="E72" s="190" t="s">
        <v>23</v>
      </c>
      <c r="F72" s="189" t="s">
        <v>50</v>
      </c>
      <c r="G72" s="89">
        <v>55000</v>
      </c>
      <c r="H72" s="189" t="s">
        <v>4</v>
      </c>
      <c r="I72" s="181">
        <f t="shared" si="1"/>
        <v>58300</v>
      </c>
      <c r="J72" s="181">
        <f t="shared" si="2"/>
        <v>0</v>
      </c>
      <c r="K72" s="181">
        <f t="shared" si="3"/>
        <v>0</v>
      </c>
      <c r="L72" s="190" t="b">
        <f t="shared" si="4"/>
        <v>0</v>
      </c>
      <c r="M72" s="190" t="b">
        <f t="shared" si="5"/>
        <v>0</v>
      </c>
    </row>
    <row r="73" spans="1:13" s="188" customFormat="1">
      <c r="A73" s="189">
        <v>23123</v>
      </c>
      <c r="B73" s="190" t="s">
        <v>157</v>
      </c>
      <c r="C73" s="190" t="s">
        <v>158</v>
      </c>
      <c r="D73" s="190" t="s">
        <v>22</v>
      </c>
      <c r="E73" s="190" t="s">
        <v>23</v>
      </c>
      <c r="F73" s="189" t="s">
        <v>8</v>
      </c>
      <c r="G73" s="89">
        <v>75500</v>
      </c>
      <c r="H73" s="189" t="s">
        <v>4</v>
      </c>
      <c r="I73" s="181">
        <f t="shared" si="1"/>
        <v>80030</v>
      </c>
      <c r="J73" s="181">
        <f t="shared" si="2"/>
        <v>2000</v>
      </c>
      <c r="K73" s="181">
        <f t="shared" si="3"/>
        <v>0</v>
      </c>
      <c r="L73" s="190" t="b">
        <f t="shared" si="4"/>
        <v>1</v>
      </c>
      <c r="M73" s="190" t="b">
        <f t="shared" si="5"/>
        <v>1</v>
      </c>
    </row>
    <row r="74" spans="1:13" s="188" customFormat="1">
      <c r="A74" s="189">
        <v>23164</v>
      </c>
      <c r="B74" s="190" t="s">
        <v>159</v>
      </c>
      <c r="C74" s="190" t="s">
        <v>160</v>
      </c>
      <c r="D74" s="190" t="s">
        <v>48</v>
      </c>
      <c r="E74" s="190" t="s">
        <v>49</v>
      </c>
      <c r="F74" s="189" t="s">
        <v>50</v>
      </c>
      <c r="G74" s="89">
        <v>40000</v>
      </c>
      <c r="H74" s="189" t="s">
        <v>7</v>
      </c>
      <c r="I74" s="181">
        <f t="shared" ref="I74:I101" si="6">IF(H74=$E$3,G74+G74*$F$3,IF(H74=$E$4,G74+G74*$F$4,G74+G74*$F$5))</f>
        <v>41600</v>
      </c>
      <c r="J74" s="181">
        <f t="shared" ref="J74:J101" si="7">IF(F74=$H$3,$I$3,IF(F74=$H$4,$I$4,0))</f>
        <v>0</v>
      </c>
      <c r="K74" s="181">
        <f t="shared" ref="K74:K101" si="8">IF(AND(F74=$H$3,H74=$E$3),$I$3,IF(AND(F74=$H$4,H74=$E$4),$I$4,0))</f>
        <v>0</v>
      </c>
      <c r="L74" s="190" t="b">
        <f t="shared" ref="L74:L101" si="9">AND(F74=$H$4,G74&gt;70000)</f>
        <v>0</v>
      </c>
      <c r="M74" s="190" t="b">
        <f t="shared" ref="M74:M101" si="10">OR(F74=$H$4,I74&gt;70000)</f>
        <v>0</v>
      </c>
    </row>
    <row r="75" spans="1:13" s="188" customFormat="1">
      <c r="A75" s="189">
        <v>23303</v>
      </c>
      <c r="B75" s="190" t="s">
        <v>161</v>
      </c>
      <c r="C75" s="190" t="s">
        <v>162</v>
      </c>
      <c r="D75" s="190" t="s">
        <v>30</v>
      </c>
      <c r="E75" s="190" t="s">
        <v>31</v>
      </c>
      <c r="F75" s="189" t="s">
        <v>8</v>
      </c>
      <c r="G75" s="89">
        <v>52250</v>
      </c>
      <c r="H75" s="189" t="s">
        <v>3</v>
      </c>
      <c r="I75" s="181">
        <f t="shared" si="6"/>
        <v>53295</v>
      </c>
      <c r="J75" s="181">
        <f t="shared" si="7"/>
        <v>2000</v>
      </c>
      <c r="K75" s="181">
        <f t="shared" si="8"/>
        <v>0</v>
      </c>
      <c r="L75" s="190" t="b">
        <f t="shared" si="9"/>
        <v>0</v>
      </c>
      <c r="M75" s="190" t="b">
        <f t="shared" si="10"/>
        <v>1</v>
      </c>
    </row>
    <row r="76" spans="1:13" s="188" customFormat="1">
      <c r="A76" s="189">
        <v>23422</v>
      </c>
      <c r="B76" s="190" t="s">
        <v>163</v>
      </c>
      <c r="C76" s="190" t="s">
        <v>164</v>
      </c>
      <c r="D76" s="190" t="s">
        <v>30</v>
      </c>
      <c r="E76" s="190" t="s">
        <v>31</v>
      </c>
      <c r="F76" s="189" t="s">
        <v>8</v>
      </c>
      <c r="G76" s="89">
        <v>58000</v>
      </c>
      <c r="H76" s="189" t="s">
        <v>3</v>
      </c>
      <c r="I76" s="181">
        <f t="shared" si="6"/>
        <v>59160</v>
      </c>
      <c r="J76" s="181">
        <f t="shared" si="7"/>
        <v>2000</v>
      </c>
      <c r="K76" s="181">
        <f t="shared" si="8"/>
        <v>0</v>
      </c>
      <c r="L76" s="190" t="b">
        <f t="shared" si="9"/>
        <v>0</v>
      </c>
      <c r="M76" s="190" t="b">
        <f t="shared" si="10"/>
        <v>1</v>
      </c>
    </row>
    <row r="77" spans="1:13" s="188" customFormat="1">
      <c r="A77" s="189">
        <v>23480</v>
      </c>
      <c r="B77" s="190" t="s">
        <v>165</v>
      </c>
      <c r="C77" s="190" t="s">
        <v>141</v>
      </c>
      <c r="D77" s="190" t="s">
        <v>30</v>
      </c>
      <c r="E77" s="190" t="s">
        <v>31</v>
      </c>
      <c r="F77" s="189" t="s">
        <v>8</v>
      </c>
      <c r="G77" s="89">
        <v>55000</v>
      </c>
      <c r="H77" s="189" t="s">
        <v>3</v>
      </c>
      <c r="I77" s="181">
        <f t="shared" si="6"/>
        <v>56100</v>
      </c>
      <c r="J77" s="181">
        <f t="shared" si="7"/>
        <v>2000</v>
      </c>
      <c r="K77" s="181">
        <f t="shared" si="8"/>
        <v>0</v>
      </c>
      <c r="L77" s="190" t="b">
        <f t="shared" si="9"/>
        <v>0</v>
      </c>
      <c r="M77" s="190" t="b">
        <f t="shared" si="10"/>
        <v>1</v>
      </c>
    </row>
    <row r="78" spans="1:13" s="188" customFormat="1">
      <c r="A78" s="189">
        <v>23484</v>
      </c>
      <c r="B78" s="190" t="s">
        <v>166</v>
      </c>
      <c r="C78" s="190" t="s">
        <v>167</v>
      </c>
      <c r="D78" s="190" t="s">
        <v>30</v>
      </c>
      <c r="E78" s="190" t="s">
        <v>31</v>
      </c>
      <c r="F78" s="189"/>
      <c r="G78" s="89">
        <v>40000</v>
      </c>
      <c r="H78" s="189" t="s">
        <v>3</v>
      </c>
      <c r="I78" s="181">
        <f t="shared" si="6"/>
        <v>40800</v>
      </c>
      <c r="J78" s="181">
        <f t="shared" si="7"/>
        <v>0</v>
      </c>
      <c r="K78" s="181">
        <f t="shared" si="8"/>
        <v>0</v>
      </c>
      <c r="L78" s="190" t="b">
        <f t="shared" si="9"/>
        <v>0</v>
      </c>
      <c r="M78" s="190" t="b">
        <f t="shared" si="10"/>
        <v>0</v>
      </c>
    </row>
    <row r="79" spans="1:13" s="188" customFormat="1">
      <c r="A79" s="189">
        <v>23522</v>
      </c>
      <c r="B79" s="190" t="s">
        <v>168</v>
      </c>
      <c r="C79" s="190" t="s">
        <v>169</v>
      </c>
      <c r="D79" s="190" t="s">
        <v>38</v>
      </c>
      <c r="E79" s="190" t="s">
        <v>39</v>
      </c>
      <c r="F79" s="189" t="s">
        <v>8</v>
      </c>
      <c r="G79" s="89">
        <v>65000</v>
      </c>
      <c r="H79" s="189" t="s">
        <v>3</v>
      </c>
      <c r="I79" s="181">
        <f t="shared" si="6"/>
        <v>66300</v>
      </c>
      <c r="J79" s="181">
        <f t="shared" si="7"/>
        <v>2000</v>
      </c>
      <c r="K79" s="181">
        <f t="shared" si="8"/>
        <v>0</v>
      </c>
      <c r="L79" s="190" t="b">
        <f t="shared" si="9"/>
        <v>0</v>
      </c>
      <c r="M79" s="190" t="b">
        <f t="shared" si="10"/>
        <v>1</v>
      </c>
    </row>
    <row r="80" spans="1:13" s="188" customFormat="1">
      <c r="A80" s="189">
        <v>23837</v>
      </c>
      <c r="B80" s="190" t="s">
        <v>170</v>
      </c>
      <c r="C80" s="190" t="s">
        <v>171</v>
      </c>
      <c r="D80" s="190" t="s">
        <v>26</v>
      </c>
      <c r="E80" s="190" t="s">
        <v>27</v>
      </c>
      <c r="F80" s="189"/>
      <c r="G80" s="89">
        <v>45000</v>
      </c>
      <c r="H80" s="189" t="s">
        <v>3</v>
      </c>
      <c r="I80" s="181">
        <f t="shared" si="6"/>
        <v>45900</v>
      </c>
      <c r="J80" s="181">
        <f t="shared" si="7"/>
        <v>0</v>
      </c>
      <c r="K80" s="181">
        <f t="shared" si="8"/>
        <v>0</v>
      </c>
      <c r="L80" s="190" t="b">
        <f t="shared" si="9"/>
        <v>0</v>
      </c>
      <c r="M80" s="190" t="b">
        <f t="shared" si="10"/>
        <v>0</v>
      </c>
    </row>
    <row r="81" spans="1:13" s="188" customFormat="1">
      <c r="A81" s="189">
        <v>24063</v>
      </c>
      <c r="B81" s="190" t="s">
        <v>172</v>
      </c>
      <c r="C81" s="190" t="s">
        <v>173</v>
      </c>
      <c r="D81" s="190" t="s">
        <v>30</v>
      </c>
      <c r="E81" s="190" t="s">
        <v>31</v>
      </c>
      <c r="F81" s="189"/>
      <c r="G81" s="89">
        <v>42250</v>
      </c>
      <c r="H81" s="189" t="s">
        <v>3</v>
      </c>
      <c r="I81" s="181">
        <f t="shared" si="6"/>
        <v>43095</v>
      </c>
      <c r="J81" s="181">
        <f t="shared" si="7"/>
        <v>0</v>
      </c>
      <c r="K81" s="181">
        <f t="shared" si="8"/>
        <v>0</v>
      </c>
      <c r="L81" s="190" t="b">
        <f t="shared" si="9"/>
        <v>0</v>
      </c>
      <c r="M81" s="190" t="b">
        <f t="shared" si="10"/>
        <v>0</v>
      </c>
    </row>
    <row r="82" spans="1:13" s="188" customFormat="1">
      <c r="A82" s="189">
        <v>24098</v>
      </c>
      <c r="B82" s="190" t="s">
        <v>174</v>
      </c>
      <c r="C82" s="190" t="s">
        <v>175</v>
      </c>
      <c r="D82" s="190" t="s">
        <v>30</v>
      </c>
      <c r="E82" s="190" t="s">
        <v>31</v>
      </c>
      <c r="F82" s="189"/>
      <c r="G82" s="89">
        <v>41025</v>
      </c>
      <c r="H82" s="189" t="s">
        <v>3</v>
      </c>
      <c r="I82" s="181">
        <f t="shared" si="6"/>
        <v>41845.5</v>
      </c>
      <c r="J82" s="181">
        <f t="shared" si="7"/>
        <v>0</v>
      </c>
      <c r="K82" s="181">
        <f t="shared" si="8"/>
        <v>0</v>
      </c>
      <c r="L82" s="190" t="b">
        <f t="shared" si="9"/>
        <v>0</v>
      </c>
      <c r="M82" s="190" t="b">
        <f t="shared" si="10"/>
        <v>0</v>
      </c>
    </row>
    <row r="83" spans="1:13" s="188" customFormat="1">
      <c r="A83" s="189">
        <v>24334</v>
      </c>
      <c r="B83" s="190" t="s">
        <v>176</v>
      </c>
      <c r="C83" s="190" t="s">
        <v>177</v>
      </c>
      <c r="D83" s="190" t="s">
        <v>34</v>
      </c>
      <c r="E83" s="190" t="s">
        <v>35</v>
      </c>
      <c r="F83" s="189" t="s">
        <v>8</v>
      </c>
      <c r="G83" s="89">
        <v>100135</v>
      </c>
      <c r="H83" s="189" t="s">
        <v>7</v>
      </c>
      <c r="I83" s="181">
        <f t="shared" si="6"/>
        <v>104140.4</v>
      </c>
      <c r="J83" s="181">
        <f t="shared" si="7"/>
        <v>2000</v>
      </c>
      <c r="K83" s="181">
        <f t="shared" si="8"/>
        <v>2000</v>
      </c>
      <c r="L83" s="190" t="b">
        <f t="shared" si="9"/>
        <v>1</v>
      </c>
      <c r="M83" s="190" t="b">
        <f t="shared" si="10"/>
        <v>1</v>
      </c>
    </row>
    <row r="84" spans="1:13" s="188" customFormat="1">
      <c r="A84" s="189">
        <v>24627</v>
      </c>
      <c r="B84" s="190" t="s">
        <v>178</v>
      </c>
      <c r="C84" s="190" t="s">
        <v>94</v>
      </c>
      <c r="D84" s="190" t="s">
        <v>30</v>
      </c>
      <c r="E84" s="190" t="s">
        <v>31</v>
      </c>
      <c r="F84" s="189" t="s">
        <v>5</v>
      </c>
      <c r="G84" s="89">
        <v>70000</v>
      </c>
      <c r="H84" s="189" t="s">
        <v>7</v>
      </c>
      <c r="I84" s="181">
        <f t="shared" si="6"/>
        <v>72800</v>
      </c>
      <c r="J84" s="181">
        <f t="shared" si="7"/>
        <v>6000</v>
      </c>
      <c r="K84" s="181">
        <f t="shared" si="8"/>
        <v>0</v>
      </c>
      <c r="L84" s="190" t="b">
        <f t="shared" si="9"/>
        <v>0</v>
      </c>
      <c r="M84" s="190" t="b">
        <f t="shared" si="10"/>
        <v>1</v>
      </c>
    </row>
    <row r="85" spans="1:13" s="188" customFormat="1">
      <c r="A85" s="189">
        <v>24736</v>
      </c>
      <c r="B85" s="190" t="s">
        <v>179</v>
      </c>
      <c r="C85" s="190" t="s">
        <v>180</v>
      </c>
      <c r="D85" s="190" t="s">
        <v>26</v>
      </c>
      <c r="E85" s="190" t="s">
        <v>27</v>
      </c>
      <c r="F85" s="189"/>
      <c r="G85" s="89">
        <v>50000</v>
      </c>
      <c r="H85" s="189" t="s">
        <v>3</v>
      </c>
      <c r="I85" s="181">
        <f t="shared" si="6"/>
        <v>51000</v>
      </c>
      <c r="J85" s="181">
        <f t="shared" si="7"/>
        <v>0</v>
      </c>
      <c r="K85" s="181">
        <f t="shared" si="8"/>
        <v>0</v>
      </c>
      <c r="L85" s="190" t="b">
        <f t="shared" si="9"/>
        <v>0</v>
      </c>
      <c r="M85" s="190" t="b">
        <f t="shared" si="10"/>
        <v>0</v>
      </c>
    </row>
    <row r="86" spans="1:13" s="188" customFormat="1">
      <c r="A86" s="189">
        <v>24774</v>
      </c>
      <c r="B86" s="190" t="s">
        <v>181</v>
      </c>
      <c r="C86" s="190" t="s">
        <v>182</v>
      </c>
      <c r="D86" s="190" t="s">
        <v>26</v>
      </c>
      <c r="E86" s="190" t="s">
        <v>27</v>
      </c>
      <c r="F86" s="189" t="s">
        <v>8</v>
      </c>
      <c r="G86" s="89">
        <v>65000</v>
      </c>
      <c r="H86" s="189" t="s">
        <v>3</v>
      </c>
      <c r="I86" s="181">
        <f t="shared" si="6"/>
        <v>66300</v>
      </c>
      <c r="J86" s="181">
        <f t="shared" si="7"/>
        <v>2000</v>
      </c>
      <c r="K86" s="181">
        <f t="shared" si="8"/>
        <v>0</v>
      </c>
      <c r="L86" s="190" t="b">
        <f t="shared" si="9"/>
        <v>0</v>
      </c>
      <c r="M86" s="190" t="b">
        <f t="shared" si="10"/>
        <v>1</v>
      </c>
    </row>
    <row r="87" spans="1:13" s="188" customFormat="1">
      <c r="A87" s="189">
        <v>24997</v>
      </c>
      <c r="B87" s="190" t="s">
        <v>183</v>
      </c>
      <c r="C87" s="190" t="s">
        <v>184</v>
      </c>
      <c r="D87" s="190" t="s">
        <v>22</v>
      </c>
      <c r="E87" s="190" t="s">
        <v>23</v>
      </c>
      <c r="F87" s="189" t="s">
        <v>5</v>
      </c>
      <c r="G87" s="89">
        <v>85000</v>
      </c>
      <c r="H87" s="189" t="s">
        <v>7</v>
      </c>
      <c r="I87" s="181">
        <f t="shared" si="6"/>
        <v>88400</v>
      </c>
      <c r="J87" s="181">
        <f t="shared" si="7"/>
        <v>6000</v>
      </c>
      <c r="K87" s="181">
        <f t="shared" si="8"/>
        <v>0</v>
      </c>
      <c r="L87" s="190" t="b">
        <f t="shared" si="9"/>
        <v>0</v>
      </c>
      <c r="M87" s="190" t="b">
        <f t="shared" si="10"/>
        <v>1</v>
      </c>
    </row>
    <row r="88" spans="1:13" s="188" customFormat="1">
      <c r="A88" s="189">
        <v>25190</v>
      </c>
      <c r="B88" s="190" t="s">
        <v>185</v>
      </c>
      <c r="C88" s="190" t="s">
        <v>186</v>
      </c>
      <c r="D88" s="190" t="s">
        <v>34</v>
      </c>
      <c r="E88" s="190" t="s">
        <v>35</v>
      </c>
      <c r="F88" s="189"/>
      <c r="G88" s="89">
        <v>82425</v>
      </c>
      <c r="H88" s="189" t="s">
        <v>7</v>
      </c>
      <c r="I88" s="181">
        <f t="shared" si="6"/>
        <v>85722</v>
      </c>
      <c r="J88" s="181">
        <f t="shared" si="7"/>
        <v>0</v>
      </c>
      <c r="K88" s="181">
        <f t="shared" si="8"/>
        <v>0</v>
      </c>
      <c r="L88" s="190" t="b">
        <f t="shared" si="9"/>
        <v>0</v>
      </c>
      <c r="M88" s="190" t="b">
        <f t="shared" si="10"/>
        <v>1</v>
      </c>
    </row>
    <row r="89" spans="1:13" s="188" customFormat="1">
      <c r="A89" s="189">
        <v>25398</v>
      </c>
      <c r="B89" s="190" t="s">
        <v>187</v>
      </c>
      <c r="C89" s="190" t="s">
        <v>188</v>
      </c>
      <c r="D89" s="190" t="s">
        <v>26</v>
      </c>
      <c r="E89" s="190" t="s">
        <v>27</v>
      </c>
      <c r="F89" s="189"/>
      <c r="G89" s="89">
        <v>65725</v>
      </c>
      <c r="H89" s="189" t="s">
        <v>7</v>
      </c>
      <c r="I89" s="181">
        <f t="shared" si="6"/>
        <v>68354</v>
      </c>
      <c r="J89" s="181">
        <f t="shared" si="7"/>
        <v>0</v>
      </c>
      <c r="K89" s="181">
        <f t="shared" si="8"/>
        <v>0</v>
      </c>
      <c r="L89" s="190" t="b">
        <f t="shared" si="9"/>
        <v>0</v>
      </c>
      <c r="M89" s="190" t="b">
        <f t="shared" si="10"/>
        <v>0</v>
      </c>
    </row>
    <row r="90" spans="1:13" s="188" customFormat="1">
      <c r="A90" s="189">
        <v>25496</v>
      </c>
      <c r="B90" s="190" t="s">
        <v>189</v>
      </c>
      <c r="C90" s="190" t="s">
        <v>76</v>
      </c>
      <c r="D90" s="190" t="s">
        <v>34</v>
      </c>
      <c r="E90" s="190" t="s">
        <v>35</v>
      </c>
      <c r="F90" s="189"/>
      <c r="G90" s="89">
        <v>65760</v>
      </c>
      <c r="H90" s="189" t="s">
        <v>7</v>
      </c>
      <c r="I90" s="181">
        <f t="shared" si="6"/>
        <v>68390.399999999994</v>
      </c>
      <c r="J90" s="181">
        <f t="shared" si="7"/>
        <v>0</v>
      </c>
      <c r="K90" s="181">
        <f t="shared" si="8"/>
        <v>0</v>
      </c>
      <c r="L90" s="190" t="b">
        <f t="shared" si="9"/>
        <v>0</v>
      </c>
      <c r="M90" s="190" t="b">
        <f t="shared" si="10"/>
        <v>0</v>
      </c>
    </row>
    <row r="91" spans="1:13" s="188" customFormat="1">
      <c r="A91" s="189">
        <v>25640</v>
      </c>
      <c r="B91" s="190" t="s">
        <v>190</v>
      </c>
      <c r="C91" s="190" t="s">
        <v>191</v>
      </c>
      <c r="D91" s="190" t="s">
        <v>30</v>
      </c>
      <c r="E91" s="190" t="s">
        <v>31</v>
      </c>
      <c r="F91" s="189"/>
      <c r="G91" s="89">
        <v>47000</v>
      </c>
      <c r="H91" s="189" t="s">
        <v>7</v>
      </c>
      <c r="I91" s="181">
        <f t="shared" si="6"/>
        <v>48880</v>
      </c>
      <c r="J91" s="181">
        <f t="shared" si="7"/>
        <v>0</v>
      </c>
      <c r="K91" s="181">
        <f t="shared" si="8"/>
        <v>0</v>
      </c>
      <c r="L91" s="190" t="b">
        <f t="shared" si="9"/>
        <v>0</v>
      </c>
      <c r="M91" s="190" t="b">
        <f t="shared" si="10"/>
        <v>0</v>
      </c>
    </row>
    <row r="92" spans="1:13" s="188" customFormat="1">
      <c r="A92" s="189">
        <v>25940</v>
      </c>
      <c r="B92" s="190" t="s">
        <v>192</v>
      </c>
      <c r="C92" s="190" t="s">
        <v>193</v>
      </c>
      <c r="D92" s="190" t="s">
        <v>26</v>
      </c>
      <c r="E92" s="190" t="s">
        <v>27</v>
      </c>
      <c r="F92" s="189" t="s">
        <v>8</v>
      </c>
      <c r="G92" s="89">
        <v>68750</v>
      </c>
      <c r="H92" s="189" t="s">
        <v>3</v>
      </c>
      <c r="I92" s="181">
        <f t="shared" si="6"/>
        <v>70125</v>
      </c>
      <c r="J92" s="181">
        <f t="shared" si="7"/>
        <v>2000</v>
      </c>
      <c r="K92" s="181">
        <f t="shared" si="8"/>
        <v>0</v>
      </c>
      <c r="L92" s="190" t="b">
        <f t="shared" si="9"/>
        <v>0</v>
      </c>
      <c r="M92" s="190" t="b">
        <f t="shared" si="10"/>
        <v>1</v>
      </c>
    </row>
    <row r="93" spans="1:13" s="188" customFormat="1">
      <c r="A93" s="189">
        <v>26148</v>
      </c>
      <c r="B93" s="190" t="s">
        <v>110</v>
      </c>
      <c r="C93" s="190" t="s">
        <v>194</v>
      </c>
      <c r="D93" s="190" t="s">
        <v>38</v>
      </c>
      <c r="E93" s="190" t="s">
        <v>39</v>
      </c>
      <c r="F93" s="189" t="s">
        <v>5</v>
      </c>
      <c r="G93" s="89">
        <v>80000</v>
      </c>
      <c r="H93" s="189" t="s">
        <v>7</v>
      </c>
      <c r="I93" s="181">
        <f t="shared" si="6"/>
        <v>83200</v>
      </c>
      <c r="J93" s="181">
        <f t="shared" si="7"/>
        <v>6000</v>
      </c>
      <c r="K93" s="181">
        <f t="shared" si="8"/>
        <v>0</v>
      </c>
      <c r="L93" s="190" t="b">
        <f t="shared" si="9"/>
        <v>0</v>
      </c>
      <c r="M93" s="190" t="b">
        <f t="shared" si="10"/>
        <v>1</v>
      </c>
    </row>
    <row r="94" spans="1:13" s="188" customFormat="1">
      <c r="A94" s="189">
        <v>26341</v>
      </c>
      <c r="B94" s="190" t="s">
        <v>195</v>
      </c>
      <c r="C94" s="190" t="s">
        <v>196</v>
      </c>
      <c r="D94" s="190" t="s">
        <v>30</v>
      </c>
      <c r="E94" s="190" t="s">
        <v>31</v>
      </c>
      <c r="F94" s="189" t="s">
        <v>8</v>
      </c>
      <c r="G94" s="89">
        <v>60000</v>
      </c>
      <c r="H94" s="189" t="s">
        <v>3</v>
      </c>
      <c r="I94" s="181">
        <f t="shared" si="6"/>
        <v>61200</v>
      </c>
      <c r="J94" s="181">
        <f t="shared" si="7"/>
        <v>2000</v>
      </c>
      <c r="K94" s="181">
        <f t="shared" si="8"/>
        <v>0</v>
      </c>
      <c r="L94" s="190" t="b">
        <f t="shared" si="9"/>
        <v>0</v>
      </c>
      <c r="M94" s="190" t="b">
        <f t="shared" si="10"/>
        <v>1</v>
      </c>
    </row>
    <row r="95" spans="1:13" s="188" customFormat="1">
      <c r="A95" s="189">
        <v>26517</v>
      </c>
      <c r="B95" s="190" t="s">
        <v>197</v>
      </c>
      <c r="C95" s="190" t="s">
        <v>198</v>
      </c>
      <c r="D95" s="190" t="s">
        <v>48</v>
      </c>
      <c r="E95" s="190" t="s">
        <v>49</v>
      </c>
      <c r="F95" s="189" t="s">
        <v>5</v>
      </c>
      <c r="G95" s="89">
        <v>60000</v>
      </c>
      <c r="H95" s="189" t="s">
        <v>4</v>
      </c>
      <c r="I95" s="181">
        <f t="shared" si="6"/>
        <v>63600</v>
      </c>
      <c r="J95" s="181">
        <f t="shared" si="7"/>
        <v>6000</v>
      </c>
      <c r="K95" s="181">
        <f t="shared" si="8"/>
        <v>6000</v>
      </c>
      <c r="L95" s="190" t="b">
        <f t="shared" si="9"/>
        <v>0</v>
      </c>
      <c r="M95" s="190" t="b">
        <f t="shared" si="10"/>
        <v>0</v>
      </c>
    </row>
    <row r="96" spans="1:13" s="188" customFormat="1">
      <c r="A96" s="189">
        <v>26634</v>
      </c>
      <c r="B96" s="190" t="s">
        <v>199</v>
      </c>
      <c r="C96" s="190" t="s">
        <v>124</v>
      </c>
      <c r="D96" s="190" t="s">
        <v>48</v>
      </c>
      <c r="E96" s="190" t="s">
        <v>49</v>
      </c>
      <c r="F96" s="189" t="s">
        <v>50</v>
      </c>
      <c r="G96" s="89">
        <v>42000</v>
      </c>
      <c r="H96" s="189" t="s">
        <v>4</v>
      </c>
      <c r="I96" s="181">
        <f t="shared" si="6"/>
        <v>44520</v>
      </c>
      <c r="J96" s="181">
        <f t="shared" si="7"/>
        <v>0</v>
      </c>
      <c r="K96" s="181">
        <f t="shared" si="8"/>
        <v>0</v>
      </c>
      <c r="L96" s="190" t="b">
        <f t="shared" si="9"/>
        <v>0</v>
      </c>
      <c r="M96" s="190" t="b">
        <f t="shared" si="10"/>
        <v>0</v>
      </c>
    </row>
    <row r="97" spans="1:13" s="188" customFormat="1">
      <c r="A97" s="189">
        <v>26679</v>
      </c>
      <c r="B97" s="190" t="s">
        <v>200</v>
      </c>
      <c r="C97" s="190" t="s">
        <v>201</v>
      </c>
      <c r="D97" s="190" t="s">
        <v>26</v>
      </c>
      <c r="E97" s="190" t="s">
        <v>27</v>
      </c>
      <c r="F97" s="189"/>
      <c r="G97" s="89">
        <v>52500</v>
      </c>
      <c r="H97" s="189" t="s">
        <v>7</v>
      </c>
      <c r="I97" s="181">
        <f t="shared" si="6"/>
        <v>54600</v>
      </c>
      <c r="J97" s="181">
        <f t="shared" si="7"/>
        <v>0</v>
      </c>
      <c r="K97" s="181">
        <f t="shared" si="8"/>
        <v>0</v>
      </c>
      <c r="L97" s="190" t="b">
        <f t="shared" si="9"/>
        <v>0</v>
      </c>
      <c r="M97" s="190" t="b">
        <f t="shared" si="10"/>
        <v>0</v>
      </c>
    </row>
    <row r="98" spans="1:13" s="188" customFormat="1">
      <c r="A98" s="189">
        <v>26813</v>
      </c>
      <c r="B98" s="190" t="s">
        <v>202</v>
      </c>
      <c r="C98" s="190" t="s">
        <v>203</v>
      </c>
      <c r="D98" s="190" t="s">
        <v>34</v>
      </c>
      <c r="E98" s="190" t="s">
        <v>35</v>
      </c>
      <c r="F98" s="189"/>
      <c r="G98" s="89">
        <v>58400</v>
      </c>
      <c r="H98" s="189" t="s">
        <v>3</v>
      </c>
      <c r="I98" s="181">
        <f t="shared" si="6"/>
        <v>59568</v>
      </c>
      <c r="J98" s="181">
        <f t="shared" si="7"/>
        <v>0</v>
      </c>
      <c r="K98" s="181">
        <f t="shared" si="8"/>
        <v>0</v>
      </c>
      <c r="L98" s="190" t="b">
        <f t="shared" si="9"/>
        <v>0</v>
      </c>
      <c r="M98" s="190" t="b">
        <f t="shared" si="10"/>
        <v>0</v>
      </c>
    </row>
    <row r="99" spans="1:13" s="188" customFormat="1">
      <c r="A99" s="189">
        <v>26896</v>
      </c>
      <c r="B99" s="190" t="s">
        <v>204</v>
      </c>
      <c r="C99" s="190" t="s">
        <v>205</v>
      </c>
      <c r="D99" s="190" t="s">
        <v>34</v>
      </c>
      <c r="E99" s="190" t="s">
        <v>206</v>
      </c>
      <c r="F99" s="189" t="s">
        <v>5</v>
      </c>
      <c r="G99" s="89">
        <v>120000</v>
      </c>
      <c r="H99" s="189" t="s">
        <v>4</v>
      </c>
      <c r="I99" s="181">
        <f t="shared" si="6"/>
        <v>127200</v>
      </c>
      <c r="J99" s="181">
        <f t="shared" si="7"/>
        <v>6000</v>
      </c>
      <c r="K99" s="181">
        <f t="shared" si="8"/>
        <v>6000</v>
      </c>
      <c r="L99" s="190" t="b">
        <f t="shared" si="9"/>
        <v>0</v>
      </c>
      <c r="M99" s="190" t="b">
        <f t="shared" si="10"/>
        <v>1</v>
      </c>
    </row>
    <row r="100" spans="1:13" s="188" customFormat="1">
      <c r="A100" s="189">
        <v>27244</v>
      </c>
      <c r="B100" s="190" t="s">
        <v>207</v>
      </c>
      <c r="C100" s="190" t="s">
        <v>208</v>
      </c>
      <c r="D100" s="190" t="s">
        <v>34</v>
      </c>
      <c r="E100" s="190" t="s">
        <v>35</v>
      </c>
      <c r="F100" s="189"/>
      <c r="G100" s="89">
        <v>90000</v>
      </c>
      <c r="H100" s="189" t="s">
        <v>4</v>
      </c>
      <c r="I100" s="181">
        <f t="shared" si="6"/>
        <v>95400</v>
      </c>
      <c r="J100" s="181">
        <f t="shared" si="7"/>
        <v>0</v>
      </c>
      <c r="K100" s="181">
        <f t="shared" si="8"/>
        <v>0</v>
      </c>
      <c r="L100" s="190" t="b">
        <f t="shared" si="9"/>
        <v>0</v>
      </c>
      <c r="M100" s="190" t="b">
        <f t="shared" si="10"/>
        <v>1</v>
      </c>
    </row>
    <row r="101" spans="1:13" s="188" customFormat="1" ht="16.2" thickBot="1">
      <c r="A101" s="191">
        <v>27474</v>
      </c>
      <c r="B101" s="192" t="s">
        <v>209</v>
      </c>
      <c r="C101" s="192" t="s">
        <v>210</v>
      </c>
      <c r="D101" s="192" t="s">
        <v>34</v>
      </c>
      <c r="E101" s="192" t="s">
        <v>35</v>
      </c>
      <c r="F101" s="191"/>
      <c r="G101" s="193">
        <v>75000</v>
      </c>
      <c r="H101" s="191" t="s">
        <v>7</v>
      </c>
      <c r="I101" s="194">
        <f t="shared" si="6"/>
        <v>78000</v>
      </c>
      <c r="J101" s="194">
        <f t="shared" si="7"/>
        <v>0</v>
      </c>
      <c r="K101" s="194">
        <f t="shared" si="8"/>
        <v>0</v>
      </c>
      <c r="L101" s="192" t="b">
        <f t="shared" si="9"/>
        <v>0</v>
      </c>
      <c r="M101" s="192" t="b">
        <f t="shared" si="10"/>
        <v>1</v>
      </c>
    </row>
    <row r="103" spans="1:13" ht="16.2" thickBot="1"/>
    <row r="104" spans="1:13" ht="45" thickBot="1">
      <c r="B104" s="150" t="s">
        <v>287</v>
      </c>
      <c r="C104" s="151"/>
      <c r="D104" s="151"/>
      <c r="E104" s="151"/>
      <c r="F104" s="151"/>
      <c r="G104" s="152"/>
    </row>
  </sheetData>
  <mergeCells count="6">
    <mergeCell ref="B104:G104"/>
    <mergeCell ref="L2:M2"/>
    <mergeCell ref="A1:K1"/>
    <mergeCell ref="B2:C2"/>
    <mergeCell ref="E2:F2"/>
    <mergeCell ref="H2:I2"/>
  </mergeCells>
  <pageMargins left="1" right="1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9"/>
  <sheetViews>
    <sheetView topLeftCell="A4" zoomScale="110" zoomScaleNormal="110" workbookViewId="0">
      <selection activeCell="H10" sqref="H10"/>
    </sheetView>
  </sheetViews>
  <sheetFormatPr defaultColWidth="9" defaultRowHeight="16.8"/>
  <cols>
    <col min="1" max="1" width="14.69921875" style="90" bestFit="1" customWidth="1"/>
    <col min="2" max="2" width="11.8984375" style="90" bestFit="1" customWidth="1"/>
    <col min="3" max="3" width="14.5" style="90" bestFit="1" customWidth="1"/>
    <col min="4" max="4" width="11.3984375" style="90" bestFit="1" customWidth="1"/>
    <col min="5" max="5" width="15.69921875" style="90" bestFit="1" customWidth="1"/>
    <col min="6" max="6" width="10.59765625" style="90" bestFit="1" customWidth="1"/>
    <col min="7" max="7" width="6.8984375" style="90" bestFit="1" customWidth="1"/>
    <col min="8" max="8" width="6.8984375" style="90" customWidth="1"/>
    <col min="9" max="9" width="15.59765625" style="29" customWidth="1"/>
    <col min="10" max="10" width="14.69921875" style="29" customWidth="1"/>
    <col min="11" max="12" width="10.69921875" style="91" customWidth="1"/>
    <col min="13" max="13" width="9.69921875" style="91" bestFit="1" customWidth="1"/>
    <col min="14" max="14" width="9.69921875" style="91" customWidth="1"/>
    <col min="15" max="15" width="10.69921875" style="91" bestFit="1" customWidth="1"/>
    <col min="16" max="16" width="9.8984375" bestFit="1" customWidth="1"/>
    <col min="17" max="16384" width="9" style="90"/>
  </cols>
  <sheetData>
    <row r="1" spans="1:16" ht="31.2">
      <c r="A1" s="160" t="s">
        <v>288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</row>
    <row r="2" spans="1:16" ht="17.399999999999999" thickBot="1"/>
    <row r="3" spans="1:16" ht="20.399999999999999">
      <c r="A3" s="161" t="s">
        <v>289</v>
      </c>
      <c r="B3" s="162"/>
      <c r="C3" s="163"/>
      <c r="E3" s="161" t="s">
        <v>274</v>
      </c>
      <c r="F3" s="162"/>
      <c r="G3" s="163"/>
      <c r="H3" s="92"/>
      <c r="I3" s="161" t="s">
        <v>283</v>
      </c>
      <c r="J3" s="163"/>
      <c r="L3" s="164" t="s">
        <v>214</v>
      </c>
      <c r="M3" s="165"/>
      <c r="N3" s="165"/>
      <c r="O3" s="166"/>
    </row>
    <row r="4" spans="1:16" ht="17.399999999999999" thickBot="1">
      <c r="A4" s="93" t="s">
        <v>251</v>
      </c>
      <c r="B4" s="94" t="s">
        <v>252</v>
      </c>
      <c r="C4" s="95" t="s">
        <v>228</v>
      </c>
      <c r="D4" s="96"/>
      <c r="E4" s="93" t="s">
        <v>251</v>
      </c>
      <c r="F4" s="97" t="s">
        <v>19</v>
      </c>
      <c r="G4" s="98" t="s">
        <v>266</v>
      </c>
      <c r="H4" s="99"/>
      <c r="I4" s="100" t="s">
        <v>266</v>
      </c>
      <c r="J4" s="101" t="s">
        <v>290</v>
      </c>
      <c r="L4" s="167" t="s">
        <v>251</v>
      </c>
      <c r="M4" s="168"/>
      <c r="N4" s="168"/>
      <c r="O4" s="102" t="s">
        <v>276</v>
      </c>
    </row>
    <row r="5" spans="1:16">
      <c r="A5" s="103" t="s">
        <v>221</v>
      </c>
      <c r="B5" s="104">
        <v>1</v>
      </c>
      <c r="C5" s="105">
        <v>0.01</v>
      </c>
      <c r="D5" s="106"/>
      <c r="E5" s="107" t="s">
        <v>216</v>
      </c>
      <c r="F5" s="108">
        <v>0</v>
      </c>
      <c r="G5" s="109">
        <v>5</v>
      </c>
      <c r="H5" s="110"/>
      <c r="I5" s="111">
        <v>0</v>
      </c>
      <c r="J5" s="112" t="s">
        <v>217</v>
      </c>
      <c r="L5" s="156" t="s">
        <v>277</v>
      </c>
      <c r="M5" s="157"/>
      <c r="N5" s="157"/>
      <c r="O5" s="113">
        <v>0.04</v>
      </c>
    </row>
    <row r="6" spans="1:16" ht="17.399999999999999" thickBot="1">
      <c r="A6" s="114" t="s">
        <v>218</v>
      </c>
      <c r="B6" s="115">
        <v>2</v>
      </c>
      <c r="C6" s="116">
        <v>0.02</v>
      </c>
      <c r="D6" s="106"/>
      <c r="E6" s="117" t="s">
        <v>219</v>
      </c>
      <c r="F6" s="118">
        <v>5.0000000000000001E-3</v>
      </c>
      <c r="G6" s="119">
        <v>10</v>
      </c>
      <c r="H6" s="110"/>
      <c r="I6" s="120">
        <v>5</v>
      </c>
      <c r="J6" s="121" t="s">
        <v>220</v>
      </c>
      <c r="L6" s="158" t="s">
        <v>280</v>
      </c>
      <c r="M6" s="159"/>
      <c r="N6" s="159"/>
      <c r="O6" s="122">
        <v>0.02</v>
      </c>
    </row>
    <row r="7" spans="1:16" ht="17.399999999999999" thickBot="1">
      <c r="A7" s="123" t="s">
        <v>215</v>
      </c>
      <c r="B7" s="124">
        <v>3</v>
      </c>
      <c r="C7" s="125">
        <v>0.03</v>
      </c>
      <c r="D7" s="126"/>
      <c r="E7" s="127" t="s">
        <v>222</v>
      </c>
      <c r="F7" s="128">
        <v>0.01</v>
      </c>
      <c r="G7" s="129"/>
      <c r="H7" s="110"/>
      <c r="I7" s="130">
        <v>10</v>
      </c>
      <c r="J7" s="131" t="s">
        <v>223</v>
      </c>
      <c r="M7" s="132"/>
      <c r="N7" s="132"/>
    </row>
    <row r="9" spans="1:16" s="136" customFormat="1" ht="33.6">
      <c r="A9" s="133" t="s">
        <v>224</v>
      </c>
      <c r="B9" s="133" t="s">
        <v>213</v>
      </c>
      <c r="C9" s="133" t="s">
        <v>225</v>
      </c>
      <c r="D9" s="133" t="s">
        <v>14</v>
      </c>
      <c r="E9" s="133" t="s">
        <v>226</v>
      </c>
      <c r="F9" s="134" t="s">
        <v>16</v>
      </c>
      <c r="G9" s="133" t="s">
        <v>227</v>
      </c>
      <c r="H9" s="133" t="s">
        <v>270</v>
      </c>
      <c r="I9" s="135" t="s">
        <v>291</v>
      </c>
      <c r="J9" s="134" t="s">
        <v>274</v>
      </c>
      <c r="K9" s="134" t="s">
        <v>282</v>
      </c>
      <c r="L9" s="134" t="s">
        <v>278</v>
      </c>
      <c r="M9" s="134" t="s">
        <v>279</v>
      </c>
      <c r="N9" s="134" t="s">
        <v>253</v>
      </c>
      <c r="O9" s="134" t="s">
        <v>229</v>
      </c>
      <c r="P9"/>
    </row>
    <row r="10" spans="1:16">
      <c r="A10" s="137">
        <v>3824</v>
      </c>
      <c r="B10" s="138" t="s">
        <v>292</v>
      </c>
      <c r="C10" s="137" t="s">
        <v>272</v>
      </c>
      <c r="D10" s="137" t="s">
        <v>230</v>
      </c>
      <c r="E10" s="139">
        <v>37543</v>
      </c>
      <c r="F10" s="140">
        <v>68750</v>
      </c>
      <c r="G10" s="141">
        <v>2.2541029265957251</v>
      </c>
      <c r="H10" s="137"/>
      <c r="I10" s="142"/>
      <c r="J10" s="143"/>
      <c r="K10" s="144"/>
      <c r="L10" s="143"/>
      <c r="M10" s="143"/>
      <c r="N10" s="145"/>
      <c r="O10" s="137"/>
    </row>
    <row r="11" spans="1:16">
      <c r="A11" s="137">
        <v>4955</v>
      </c>
      <c r="B11" s="138" t="s">
        <v>293</v>
      </c>
      <c r="C11" s="137" t="s">
        <v>202</v>
      </c>
      <c r="D11" s="137" t="s">
        <v>232</v>
      </c>
      <c r="E11" s="139">
        <v>41581</v>
      </c>
      <c r="F11" s="140">
        <v>49575</v>
      </c>
      <c r="G11" s="141">
        <v>3.040522641800063</v>
      </c>
      <c r="H11" s="137"/>
      <c r="I11" s="142"/>
      <c r="J11" s="143"/>
      <c r="K11" s="144"/>
      <c r="L11" s="143"/>
      <c r="M11" s="143"/>
      <c r="N11" s="145"/>
      <c r="O11" s="137"/>
    </row>
    <row r="12" spans="1:16">
      <c r="A12" s="137">
        <v>2521</v>
      </c>
      <c r="B12" s="138" t="s">
        <v>294</v>
      </c>
      <c r="C12" s="137" t="s">
        <v>273</v>
      </c>
      <c r="D12" s="138" t="s">
        <v>271</v>
      </c>
      <c r="E12" s="139">
        <v>39978</v>
      </c>
      <c r="F12" s="140">
        <v>46000</v>
      </c>
      <c r="G12" s="141">
        <v>3.0492732833705136</v>
      </c>
      <c r="H12" s="137"/>
      <c r="I12" s="142"/>
      <c r="J12" s="143"/>
      <c r="K12" s="144"/>
      <c r="L12" s="143"/>
      <c r="M12" s="143"/>
      <c r="N12" s="145"/>
      <c r="O12" s="137"/>
    </row>
    <row r="13" spans="1:16">
      <c r="A13" s="137">
        <v>4453</v>
      </c>
      <c r="B13" s="138" t="s">
        <v>295</v>
      </c>
      <c r="C13" s="137" t="s">
        <v>273</v>
      </c>
      <c r="D13" s="137" t="s">
        <v>230</v>
      </c>
      <c r="E13" s="139">
        <v>38055</v>
      </c>
      <c r="F13" s="140">
        <v>75800</v>
      </c>
      <c r="G13" s="141">
        <v>1.8908896798899735</v>
      </c>
      <c r="H13" s="137"/>
      <c r="I13" s="142"/>
      <c r="J13" s="143"/>
      <c r="K13" s="144"/>
      <c r="L13" s="143"/>
      <c r="M13" s="143"/>
      <c r="N13" s="145"/>
      <c r="O13" s="137"/>
    </row>
    <row r="14" spans="1:16">
      <c r="A14" s="137">
        <v>2967</v>
      </c>
      <c r="B14" s="138" t="s">
        <v>296</v>
      </c>
      <c r="C14" s="137" t="s">
        <v>202</v>
      </c>
      <c r="D14" s="138" t="s">
        <v>271</v>
      </c>
      <c r="E14" s="139">
        <v>40151</v>
      </c>
      <c r="F14" s="140">
        <v>46795</v>
      </c>
      <c r="G14" s="141">
        <v>2.8341418192877379</v>
      </c>
      <c r="H14" s="137"/>
      <c r="I14" s="142"/>
      <c r="J14" s="143"/>
      <c r="K14" s="144"/>
      <c r="L14" s="143"/>
      <c r="M14" s="143"/>
      <c r="N14" s="145"/>
      <c r="O14" s="137"/>
    </row>
    <row r="15" spans="1:16">
      <c r="A15" s="137">
        <v>2645</v>
      </c>
      <c r="B15" s="138" t="s">
        <v>297</v>
      </c>
      <c r="C15" s="137" t="s">
        <v>272</v>
      </c>
      <c r="D15" s="137" t="s">
        <v>232</v>
      </c>
      <c r="E15" s="139">
        <v>39969</v>
      </c>
      <c r="F15" s="140">
        <v>43750</v>
      </c>
      <c r="G15" s="141">
        <v>1.8825134589222139</v>
      </c>
      <c r="H15" s="137"/>
      <c r="I15" s="142"/>
      <c r="J15" s="143"/>
      <c r="K15" s="144"/>
      <c r="L15" s="143"/>
      <c r="M15" s="143"/>
      <c r="N15" s="145"/>
      <c r="O15" s="137"/>
    </row>
    <row r="16" spans="1:16">
      <c r="A16" s="137">
        <v>1268</v>
      </c>
      <c r="B16" s="138" t="s">
        <v>298</v>
      </c>
      <c r="C16" s="137" t="s">
        <v>272</v>
      </c>
      <c r="D16" s="138" t="s">
        <v>271</v>
      </c>
      <c r="E16" s="139">
        <v>40424</v>
      </c>
      <c r="F16" s="140">
        <v>45250</v>
      </c>
      <c r="G16" s="141">
        <v>3.7694011461348951</v>
      </c>
      <c r="H16" s="137"/>
      <c r="I16" s="142"/>
      <c r="J16" s="143"/>
      <c r="K16" s="144"/>
      <c r="L16" s="143"/>
      <c r="M16" s="143"/>
      <c r="N16" s="145"/>
      <c r="O16" s="137"/>
    </row>
    <row r="17" spans="1:15">
      <c r="A17" s="137">
        <v>4458</v>
      </c>
      <c r="B17" s="138" t="s">
        <v>299</v>
      </c>
      <c r="C17" s="137" t="s">
        <v>272</v>
      </c>
      <c r="D17" s="137" t="s">
        <v>232</v>
      </c>
      <c r="E17" s="139">
        <v>40013</v>
      </c>
      <c r="F17" s="140">
        <v>47240</v>
      </c>
      <c r="G17" s="141">
        <v>3.8047629164532877</v>
      </c>
      <c r="H17" s="137"/>
      <c r="I17" s="142"/>
      <c r="J17" s="143"/>
      <c r="K17" s="144"/>
      <c r="L17" s="143"/>
      <c r="M17" s="143"/>
      <c r="N17" s="145"/>
      <c r="O17" s="137"/>
    </row>
    <row r="18" spans="1:15">
      <c r="A18" s="137">
        <v>1370</v>
      </c>
      <c r="B18" s="138" t="s">
        <v>300</v>
      </c>
      <c r="C18" s="137" t="s">
        <v>272</v>
      </c>
      <c r="D18" s="138" t="s">
        <v>271</v>
      </c>
      <c r="E18" s="139">
        <v>40074</v>
      </c>
      <c r="F18" s="140">
        <v>47835</v>
      </c>
      <c r="G18" s="141">
        <v>3.5190891496555783</v>
      </c>
      <c r="H18" s="137"/>
      <c r="I18" s="142"/>
      <c r="J18" s="143"/>
      <c r="K18" s="144"/>
      <c r="L18" s="143"/>
      <c r="M18" s="143"/>
      <c r="N18" s="145"/>
      <c r="O18" s="137"/>
    </row>
    <row r="19" spans="1:15">
      <c r="A19" s="137">
        <v>2848</v>
      </c>
      <c r="B19" s="138" t="s">
        <v>301</v>
      </c>
      <c r="C19" s="137" t="s">
        <v>273</v>
      </c>
      <c r="D19" s="137" t="s">
        <v>232</v>
      </c>
      <c r="E19" s="139">
        <v>42658</v>
      </c>
      <c r="F19" s="140">
        <v>46725</v>
      </c>
      <c r="G19" s="141">
        <v>3.3172802828948282</v>
      </c>
      <c r="H19" s="137"/>
      <c r="I19" s="142"/>
      <c r="J19" s="143"/>
      <c r="K19" s="144"/>
      <c r="L19" s="143"/>
      <c r="M19" s="143"/>
      <c r="N19" s="145"/>
      <c r="O19" s="137"/>
    </row>
    <row r="20" spans="1:15">
      <c r="A20" s="137">
        <v>3996</v>
      </c>
      <c r="B20" s="138" t="s">
        <v>302</v>
      </c>
      <c r="C20" s="137" t="s">
        <v>273</v>
      </c>
      <c r="D20" s="138" t="s">
        <v>271</v>
      </c>
      <c r="E20" s="139">
        <v>40227</v>
      </c>
      <c r="F20" s="140">
        <v>45000</v>
      </c>
      <c r="G20" s="141">
        <v>3.714276446437268</v>
      </c>
      <c r="H20" s="137"/>
      <c r="I20" s="142"/>
      <c r="J20" s="143"/>
      <c r="K20" s="144"/>
      <c r="L20" s="143"/>
      <c r="M20" s="143"/>
      <c r="N20" s="145"/>
      <c r="O20" s="137"/>
    </row>
    <row r="21" spans="1:15">
      <c r="A21" s="137">
        <v>4070</v>
      </c>
      <c r="B21" s="138" t="s">
        <v>303</v>
      </c>
      <c r="C21" s="137" t="s">
        <v>202</v>
      </c>
      <c r="D21" s="137" t="s">
        <v>232</v>
      </c>
      <c r="E21" s="139">
        <v>40271</v>
      </c>
      <c r="F21" s="140">
        <v>45125</v>
      </c>
      <c r="G21" s="141">
        <v>1.681287298247647</v>
      </c>
      <c r="H21" s="137"/>
      <c r="I21" s="142"/>
      <c r="J21" s="143"/>
      <c r="K21" s="144"/>
      <c r="L21" s="143"/>
      <c r="M21" s="143"/>
      <c r="N21" s="145"/>
      <c r="O21" s="137"/>
    </row>
    <row r="22" spans="1:15">
      <c r="A22" s="137">
        <v>3099</v>
      </c>
      <c r="B22" s="138" t="s">
        <v>304</v>
      </c>
      <c r="C22" s="137" t="s">
        <v>202</v>
      </c>
      <c r="D22" s="137" t="s">
        <v>230</v>
      </c>
      <c r="E22" s="139">
        <v>38734</v>
      </c>
      <c r="F22" s="140">
        <v>65500</v>
      </c>
      <c r="G22" s="141">
        <v>3.6629539050528805</v>
      </c>
      <c r="H22" s="137"/>
      <c r="I22" s="142"/>
      <c r="J22" s="143"/>
      <c r="K22" s="144"/>
      <c r="L22" s="143"/>
      <c r="M22" s="143"/>
      <c r="N22" s="145"/>
      <c r="O22" s="137"/>
    </row>
    <row r="23" spans="1:15">
      <c r="A23" s="137">
        <v>2698</v>
      </c>
      <c r="B23" s="138" t="s">
        <v>305</v>
      </c>
      <c r="C23" s="137" t="s">
        <v>272</v>
      </c>
      <c r="D23" s="138" t="s">
        <v>230</v>
      </c>
      <c r="E23" s="139">
        <v>39187</v>
      </c>
      <c r="F23" s="140">
        <v>69750</v>
      </c>
      <c r="G23" s="141">
        <v>2.7751165199648935</v>
      </c>
      <c r="H23" s="137"/>
      <c r="I23" s="142"/>
      <c r="J23" s="143"/>
      <c r="K23" s="144"/>
      <c r="L23" s="143"/>
      <c r="M23" s="143"/>
      <c r="N23" s="145"/>
      <c r="O23" s="137"/>
    </row>
    <row r="24" spans="1:15">
      <c r="A24" s="137">
        <v>2611</v>
      </c>
      <c r="B24" s="138" t="s">
        <v>306</v>
      </c>
      <c r="C24" s="137" t="s">
        <v>202</v>
      </c>
      <c r="D24" s="137" t="s">
        <v>232</v>
      </c>
      <c r="E24" s="139">
        <v>41136</v>
      </c>
      <c r="F24" s="140">
        <v>41000</v>
      </c>
      <c r="G24" s="141">
        <v>2.4621693192930891</v>
      </c>
      <c r="H24" s="137"/>
      <c r="I24" s="142"/>
      <c r="J24" s="143"/>
      <c r="K24" s="144"/>
      <c r="L24" s="143"/>
      <c r="M24" s="143"/>
      <c r="N24" s="145"/>
      <c r="O24" s="137"/>
    </row>
    <row r="25" spans="1:15">
      <c r="A25" s="137">
        <v>1256</v>
      </c>
      <c r="B25" s="138" t="s">
        <v>307</v>
      </c>
      <c r="C25" s="137" t="s">
        <v>272</v>
      </c>
      <c r="D25" s="138" t="s">
        <v>271</v>
      </c>
      <c r="E25" s="139">
        <v>40486</v>
      </c>
      <c r="F25" s="140">
        <v>45100</v>
      </c>
      <c r="G25" s="141">
        <v>3.4587302573383352</v>
      </c>
      <c r="H25" s="137"/>
      <c r="I25" s="142"/>
      <c r="J25" s="143"/>
      <c r="K25" s="144"/>
      <c r="L25" s="143"/>
      <c r="M25" s="143"/>
      <c r="N25" s="145"/>
      <c r="O25" s="137"/>
    </row>
    <row r="26" spans="1:15">
      <c r="A26" s="137">
        <v>2009</v>
      </c>
      <c r="B26" s="138" t="s">
        <v>308</v>
      </c>
      <c r="C26" s="137" t="s">
        <v>272</v>
      </c>
      <c r="D26" s="137" t="s">
        <v>232</v>
      </c>
      <c r="E26" s="139">
        <v>40738</v>
      </c>
      <c r="F26" s="140">
        <v>39750</v>
      </c>
      <c r="G26" s="141">
        <v>3.3452708219360545</v>
      </c>
      <c r="H26" s="137"/>
      <c r="I26" s="142"/>
      <c r="J26" s="143"/>
      <c r="K26" s="144"/>
      <c r="L26" s="143"/>
      <c r="M26" s="143"/>
      <c r="N26" s="145"/>
      <c r="O26" s="137"/>
    </row>
    <row r="27" spans="1:15">
      <c r="A27" s="137">
        <v>4428</v>
      </c>
      <c r="B27" s="138" t="s">
        <v>309</v>
      </c>
      <c r="C27" s="137" t="s">
        <v>273</v>
      </c>
      <c r="D27" s="137" t="s">
        <v>232</v>
      </c>
      <c r="E27" s="139">
        <v>40855</v>
      </c>
      <c r="F27" s="140">
        <v>41525</v>
      </c>
      <c r="G27" s="141">
        <v>2.3235785946638945</v>
      </c>
      <c r="H27" s="137"/>
      <c r="I27" s="142"/>
      <c r="J27" s="143"/>
      <c r="K27" s="144"/>
      <c r="L27" s="143"/>
      <c r="M27" s="143"/>
      <c r="N27" s="145"/>
      <c r="O27" s="137"/>
    </row>
    <row r="28" spans="1:15">
      <c r="A28" s="137">
        <v>4545</v>
      </c>
      <c r="B28" s="138" t="s">
        <v>310</v>
      </c>
      <c r="C28" s="137" t="s">
        <v>202</v>
      </c>
      <c r="D28" s="138" t="s">
        <v>271</v>
      </c>
      <c r="E28" s="139">
        <v>39187</v>
      </c>
      <c r="F28" s="140">
        <v>49750</v>
      </c>
      <c r="G28" s="141">
        <v>3.1646804875422245</v>
      </c>
      <c r="H28" s="137"/>
      <c r="I28" s="142"/>
      <c r="J28" s="143"/>
      <c r="K28" s="144"/>
      <c r="L28" s="143"/>
      <c r="M28" s="143"/>
      <c r="N28" s="145"/>
      <c r="O28" s="137"/>
    </row>
    <row r="29" spans="1:15">
      <c r="A29" s="137">
        <v>1281</v>
      </c>
      <c r="B29" s="138" t="s">
        <v>311</v>
      </c>
      <c r="C29" s="137" t="s">
        <v>202</v>
      </c>
      <c r="D29" s="138" t="s">
        <v>271</v>
      </c>
      <c r="E29" s="139">
        <v>39844</v>
      </c>
      <c r="F29" s="140">
        <v>43750</v>
      </c>
      <c r="G29" s="141">
        <v>3.857752848104556</v>
      </c>
      <c r="H29" s="137"/>
      <c r="I29" s="142"/>
      <c r="J29" s="143"/>
      <c r="K29" s="144"/>
      <c r="L29" s="143"/>
      <c r="M29" s="143"/>
      <c r="N29" s="145"/>
      <c r="O29" s="137"/>
    </row>
  </sheetData>
  <mergeCells count="8">
    <mergeCell ref="L5:N5"/>
    <mergeCell ref="L6:N6"/>
    <mergeCell ref="A1:O1"/>
    <mergeCell ref="A3:C3"/>
    <mergeCell ref="E3:G3"/>
    <mergeCell ref="I3:J3"/>
    <mergeCell ref="L3:O3"/>
    <mergeCell ref="L4:N4"/>
  </mergeCells>
  <conditionalFormatting sqref="G10:G29">
    <cfRule type="expression" dxfId="0" priority="1">
      <formula>F10&gt;60000</formula>
    </cfRule>
  </conditionalFormatting>
  <pageMargins left="0.7" right="0.7" top="0.75" bottom="0.75" header="0.3" footer="0.3"/>
  <pageSetup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EBFA3E56-FBB5-4480-B9E2-651AD0E29448}">
            <x14:iconSet iconSet="4TrafficLights" custom="1">
              <x14:cfvo type="percent">
                <xm:f>0</xm:f>
              </x14:cfvo>
              <x14:cfvo type="percent">
                <xm:f>10</xm:f>
              </x14:cfvo>
              <x14:cfvo type="percent">
                <xm:f>50</xm:f>
              </x14:cfvo>
              <x14:cfvo type="percent">
                <xm:f>90</xm:f>
              </x14:cfvo>
              <x14:cfIcon iconSet="4RedToBlack" iconId="1"/>
              <x14:cfIcon iconSet="3Symbols2" iconId="0"/>
              <x14:cfIcon iconSet="3Triangles" iconId="1"/>
              <x14:cfIcon iconSet="3Flags" iconId="2"/>
            </x14:iconSet>
          </x14:cfRule>
          <xm:sqref>F10:F29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9"/>
  <sheetViews>
    <sheetView zoomScale="110" zoomScaleNormal="110" workbookViewId="0">
      <selection activeCell="A2" sqref="A2"/>
    </sheetView>
  </sheetViews>
  <sheetFormatPr defaultColWidth="9" defaultRowHeight="16.8"/>
  <cols>
    <col min="1" max="1" width="14.69921875" style="16" bestFit="1" customWidth="1"/>
    <col min="2" max="2" width="11.8984375" style="16" bestFit="1" customWidth="1"/>
    <col min="3" max="3" width="14.5" style="16" bestFit="1" customWidth="1"/>
    <col min="4" max="4" width="11.3984375" style="16" bestFit="1" customWidth="1"/>
    <col min="5" max="5" width="15.69921875" style="16" bestFit="1" customWidth="1"/>
    <col min="6" max="6" width="8.59765625" style="16" bestFit="1" customWidth="1"/>
    <col min="7" max="7" width="6.8984375" style="16" bestFit="1" customWidth="1"/>
    <col min="8" max="8" width="6.8984375" style="16" customWidth="1"/>
    <col min="9" max="9" width="15.59765625" style="29" customWidth="1"/>
    <col min="10" max="10" width="14.69921875" style="29" customWidth="1"/>
    <col min="11" max="12" width="10.69921875" style="25" customWidth="1"/>
    <col min="13" max="13" width="9.69921875" style="25" bestFit="1" customWidth="1"/>
    <col min="14" max="14" width="11" style="25" bestFit="1" customWidth="1"/>
    <col min="15" max="15" width="10.69921875" style="25" bestFit="1" customWidth="1"/>
    <col min="16" max="16384" width="9" style="16"/>
  </cols>
  <sheetData>
    <row r="1" spans="1:15" ht="31.2">
      <c r="A1" s="160" t="s">
        <v>288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</row>
    <row r="2" spans="1:15" ht="17.399999999999999" thickBot="1"/>
    <row r="3" spans="1:15" ht="20.399999999999999">
      <c r="A3" s="173" t="s">
        <v>281</v>
      </c>
      <c r="B3" s="174"/>
      <c r="C3" s="175"/>
      <c r="E3" s="173" t="s">
        <v>274</v>
      </c>
      <c r="F3" s="174"/>
      <c r="G3" s="175"/>
      <c r="H3" s="60"/>
      <c r="I3" s="173" t="s">
        <v>283</v>
      </c>
      <c r="J3" s="175"/>
      <c r="L3" s="176" t="s">
        <v>214</v>
      </c>
      <c r="M3" s="177"/>
      <c r="N3" s="177"/>
      <c r="O3" s="178"/>
    </row>
    <row r="4" spans="1:15" ht="17.399999999999999" thickBot="1">
      <c r="A4" s="61" t="s">
        <v>251</v>
      </c>
      <c r="B4" s="58" t="s">
        <v>252</v>
      </c>
      <c r="C4" s="59" t="s">
        <v>228</v>
      </c>
      <c r="D4" s="27"/>
      <c r="E4" s="61" t="s">
        <v>251</v>
      </c>
      <c r="F4" s="68" t="s">
        <v>19</v>
      </c>
      <c r="G4" s="69" t="s">
        <v>266</v>
      </c>
      <c r="H4" s="45"/>
      <c r="I4" s="79" t="s">
        <v>266</v>
      </c>
      <c r="J4" s="80" t="s">
        <v>284</v>
      </c>
      <c r="L4" s="179" t="s">
        <v>251</v>
      </c>
      <c r="M4" s="180"/>
      <c r="N4" s="180"/>
      <c r="O4" s="87" t="s">
        <v>276</v>
      </c>
    </row>
    <row r="5" spans="1:15">
      <c r="A5" s="55" t="s">
        <v>221</v>
      </c>
      <c r="B5" s="56">
        <v>1</v>
      </c>
      <c r="C5" s="57">
        <v>0.01</v>
      </c>
      <c r="D5" s="28"/>
      <c r="E5" s="70" t="s">
        <v>216</v>
      </c>
      <c r="F5" s="62">
        <v>0</v>
      </c>
      <c r="G5" s="63">
        <v>5</v>
      </c>
      <c r="H5" s="46"/>
      <c r="I5" s="81">
        <v>0</v>
      </c>
      <c r="J5" s="82" t="s">
        <v>217</v>
      </c>
      <c r="L5" s="169" t="s">
        <v>277</v>
      </c>
      <c r="M5" s="170"/>
      <c r="N5" s="170"/>
      <c r="O5" s="88">
        <v>0.04</v>
      </c>
    </row>
    <row r="6" spans="1:15" ht="17.399999999999999" thickBot="1">
      <c r="A6" s="48" t="s">
        <v>218</v>
      </c>
      <c r="B6" s="51">
        <v>2</v>
      </c>
      <c r="C6" s="52">
        <v>0.02</v>
      </c>
      <c r="D6" s="28"/>
      <c r="E6" s="71" t="s">
        <v>219</v>
      </c>
      <c r="F6" s="64">
        <v>5.0000000000000001E-3</v>
      </c>
      <c r="G6" s="65">
        <v>10</v>
      </c>
      <c r="H6" s="46"/>
      <c r="I6" s="83">
        <v>5</v>
      </c>
      <c r="J6" s="84" t="s">
        <v>220</v>
      </c>
      <c r="L6" s="171" t="s">
        <v>280</v>
      </c>
      <c r="M6" s="172"/>
      <c r="N6" s="172"/>
      <c r="O6" s="50">
        <v>0.02</v>
      </c>
    </row>
    <row r="7" spans="1:15" ht="17.399999999999999" thickBot="1">
      <c r="A7" s="49" t="s">
        <v>215</v>
      </c>
      <c r="B7" s="53">
        <v>3</v>
      </c>
      <c r="C7" s="54">
        <v>0.03</v>
      </c>
      <c r="D7" s="35"/>
      <c r="E7" s="72" t="s">
        <v>222</v>
      </c>
      <c r="F7" s="66">
        <v>0.01</v>
      </c>
      <c r="G7" s="67"/>
      <c r="H7" s="46"/>
      <c r="I7" s="85">
        <v>10</v>
      </c>
      <c r="J7" s="86" t="s">
        <v>223</v>
      </c>
      <c r="M7" s="34"/>
      <c r="N7" s="34"/>
    </row>
    <row r="8" spans="1:15" ht="17.399999999999999" thickBot="1"/>
    <row r="9" spans="1:15" s="17" customFormat="1" ht="34.200000000000003" thickBot="1">
      <c r="A9" s="74" t="s">
        <v>224</v>
      </c>
      <c r="B9" s="75" t="s">
        <v>213</v>
      </c>
      <c r="C9" s="75" t="s">
        <v>225</v>
      </c>
      <c r="D9" s="75" t="s">
        <v>14</v>
      </c>
      <c r="E9" s="75" t="s">
        <v>226</v>
      </c>
      <c r="F9" s="76" t="s">
        <v>16</v>
      </c>
      <c r="G9" s="75" t="s">
        <v>227</v>
      </c>
      <c r="H9" s="75" t="s">
        <v>270</v>
      </c>
      <c r="I9" s="77" t="s">
        <v>275</v>
      </c>
      <c r="J9" s="76" t="s">
        <v>274</v>
      </c>
      <c r="K9" s="76" t="s">
        <v>282</v>
      </c>
      <c r="L9" s="76" t="s">
        <v>278</v>
      </c>
      <c r="M9" s="76" t="s">
        <v>279</v>
      </c>
      <c r="N9" s="76" t="s">
        <v>253</v>
      </c>
      <c r="O9" s="78" t="s">
        <v>229</v>
      </c>
    </row>
    <row r="10" spans="1:15">
      <c r="A10" s="18">
        <v>3824</v>
      </c>
      <c r="B10" s="18" t="s">
        <v>183</v>
      </c>
      <c r="C10" s="18" t="s">
        <v>272</v>
      </c>
      <c r="D10" s="18" t="s">
        <v>230</v>
      </c>
      <c r="E10" s="19">
        <v>37543</v>
      </c>
      <c r="F10" s="20">
        <v>68750</v>
      </c>
      <c r="G10" s="21">
        <v>2.2541029265957251</v>
      </c>
      <c r="H10" s="73">
        <f t="shared" ref="H10:H29" ca="1" si="0">DATEDIF(E10,TODAY(),"Y")</f>
        <v>17</v>
      </c>
      <c r="I10" s="30">
        <f t="shared" ref="I10:I29" si="1">IF(G10&gt;$B$7, F10*$C$7,IF(G10&lt;$B$6,F10*$C$5,F10*$C$6))</f>
        <v>1375</v>
      </c>
      <c r="J10" s="33">
        <f t="shared" ref="J10:J29" ca="1" si="2">IF(H10&gt;$G$6,F10*$F$7,IF(H10&lt;$G$5,0,F10*$F$6))</f>
        <v>687.5</v>
      </c>
      <c r="K10" s="26" t="str">
        <f t="shared" ref="K10:K29" ca="1" si="3">VLOOKUP(H10,$I$5:$J$7,2,TRUE)</f>
        <v>Gold</v>
      </c>
      <c r="L10" s="33">
        <f t="shared" ref="L10:L29" ca="1" si="4">IF(OR(G10&gt;=3,H10&gt;=8),F10*$O$5,F10*$O$6)</f>
        <v>2750</v>
      </c>
      <c r="M10" s="33">
        <f t="shared" ref="M10:M29" ca="1" si="5">IF(AND(G10&gt;=3,H10&gt;=8),F10*$O$5,F10*$O$6)</f>
        <v>1375</v>
      </c>
      <c r="N10" s="36">
        <f t="shared" ref="N10:N29" ca="1" si="6">F10+I10+J10+L10</f>
        <v>73562.5</v>
      </c>
      <c r="O10" s="22" t="str">
        <f ca="1">IF(N10=MAX($N$10:$N$29),"Top Earner","")</f>
        <v/>
      </c>
    </row>
    <row r="11" spans="1:15">
      <c r="A11" s="22">
        <v>4955</v>
      </c>
      <c r="B11" s="22" t="s">
        <v>231</v>
      </c>
      <c r="C11" s="22" t="s">
        <v>202</v>
      </c>
      <c r="D11" s="22" t="s">
        <v>232</v>
      </c>
      <c r="E11" s="23">
        <v>41581</v>
      </c>
      <c r="F11" s="24">
        <v>49575</v>
      </c>
      <c r="G11" s="21">
        <v>3.040522641800063</v>
      </c>
      <c r="H11" s="22">
        <f t="shared" ca="1" si="0"/>
        <v>6</v>
      </c>
      <c r="I11" s="31">
        <f t="shared" si="1"/>
        <v>1487.25</v>
      </c>
      <c r="J11" s="33">
        <f t="shared" ca="1" si="2"/>
        <v>247.875</v>
      </c>
      <c r="K11" s="26" t="str">
        <f t="shared" ca="1" si="3"/>
        <v>Silver</v>
      </c>
      <c r="L11" s="33">
        <f t="shared" ca="1" si="4"/>
        <v>1983</v>
      </c>
      <c r="M11" s="33">
        <f t="shared" ca="1" si="5"/>
        <v>991.5</v>
      </c>
      <c r="N11" s="36">
        <f t="shared" ca="1" si="6"/>
        <v>53293.125</v>
      </c>
      <c r="O11" s="22" t="str">
        <f t="shared" ref="O11:O29" ca="1" si="7">IF(N11=MAX($N$10:$N$29),"Top Earner","")</f>
        <v/>
      </c>
    </row>
    <row r="12" spans="1:15">
      <c r="A12" s="22">
        <v>2521</v>
      </c>
      <c r="B12" s="22" t="s">
        <v>233</v>
      </c>
      <c r="C12" s="22" t="s">
        <v>273</v>
      </c>
      <c r="D12" s="47" t="s">
        <v>271</v>
      </c>
      <c r="E12" s="23">
        <v>39978</v>
      </c>
      <c r="F12" s="24">
        <v>46000</v>
      </c>
      <c r="G12" s="21">
        <v>3.0492732833705136</v>
      </c>
      <c r="H12" s="22">
        <f t="shared" ca="1" si="0"/>
        <v>10</v>
      </c>
      <c r="I12" s="31">
        <f t="shared" si="1"/>
        <v>1380</v>
      </c>
      <c r="J12" s="33">
        <f t="shared" ca="1" si="2"/>
        <v>230</v>
      </c>
      <c r="K12" s="26" t="str">
        <f t="shared" ca="1" si="3"/>
        <v>Gold</v>
      </c>
      <c r="L12" s="33">
        <f t="shared" ca="1" si="4"/>
        <v>1840</v>
      </c>
      <c r="M12" s="33">
        <f t="shared" ca="1" si="5"/>
        <v>1840</v>
      </c>
      <c r="N12" s="36">
        <f t="shared" ca="1" si="6"/>
        <v>49450</v>
      </c>
      <c r="O12" s="22" t="str">
        <f t="shared" ca="1" si="7"/>
        <v/>
      </c>
    </row>
    <row r="13" spans="1:15">
      <c r="A13" s="22">
        <v>4453</v>
      </c>
      <c r="B13" s="22" t="s">
        <v>234</v>
      </c>
      <c r="C13" s="22" t="s">
        <v>273</v>
      </c>
      <c r="D13" s="22" t="s">
        <v>230</v>
      </c>
      <c r="E13" s="23">
        <v>38055</v>
      </c>
      <c r="F13" s="24">
        <v>75800</v>
      </c>
      <c r="G13" s="21">
        <v>1.8908896798899735</v>
      </c>
      <c r="H13" s="22">
        <f t="shared" ca="1" si="0"/>
        <v>15</v>
      </c>
      <c r="I13" s="31">
        <f t="shared" si="1"/>
        <v>758</v>
      </c>
      <c r="J13" s="33">
        <f t="shared" ca="1" si="2"/>
        <v>758</v>
      </c>
      <c r="K13" s="26" t="str">
        <f t="shared" ca="1" si="3"/>
        <v>Gold</v>
      </c>
      <c r="L13" s="33">
        <f t="shared" ca="1" si="4"/>
        <v>3032</v>
      </c>
      <c r="M13" s="33">
        <f t="shared" ca="1" si="5"/>
        <v>1516</v>
      </c>
      <c r="N13" s="36">
        <f t="shared" ca="1" si="6"/>
        <v>80348</v>
      </c>
      <c r="O13" s="22" t="str">
        <f t="shared" ca="1" si="7"/>
        <v>Top Earner</v>
      </c>
    </row>
    <row r="14" spans="1:15">
      <c r="A14" s="22">
        <v>2967</v>
      </c>
      <c r="B14" s="22" t="s">
        <v>235</v>
      </c>
      <c r="C14" s="22" t="s">
        <v>202</v>
      </c>
      <c r="D14" s="47" t="s">
        <v>271</v>
      </c>
      <c r="E14" s="23">
        <v>40151</v>
      </c>
      <c r="F14" s="24">
        <v>46795</v>
      </c>
      <c r="G14" s="21">
        <v>2.8341418192877379</v>
      </c>
      <c r="H14" s="22">
        <f t="shared" ca="1" si="0"/>
        <v>10</v>
      </c>
      <c r="I14" s="31">
        <f t="shared" si="1"/>
        <v>935.9</v>
      </c>
      <c r="J14" s="33">
        <f t="shared" ca="1" si="2"/>
        <v>233.97499999999999</v>
      </c>
      <c r="K14" s="26" t="str">
        <f t="shared" ca="1" si="3"/>
        <v>Gold</v>
      </c>
      <c r="L14" s="33">
        <f t="shared" ca="1" si="4"/>
        <v>1871.8</v>
      </c>
      <c r="M14" s="33">
        <f t="shared" ca="1" si="5"/>
        <v>935.9</v>
      </c>
      <c r="N14" s="36">
        <f t="shared" ca="1" si="6"/>
        <v>49836.675000000003</v>
      </c>
      <c r="O14" s="22" t="str">
        <f t="shared" ca="1" si="7"/>
        <v/>
      </c>
    </row>
    <row r="15" spans="1:15">
      <c r="A15" s="22">
        <v>2645</v>
      </c>
      <c r="B15" s="22" t="s">
        <v>236</v>
      </c>
      <c r="C15" s="22" t="s">
        <v>272</v>
      </c>
      <c r="D15" s="22" t="s">
        <v>232</v>
      </c>
      <c r="E15" s="23">
        <v>39969</v>
      </c>
      <c r="F15" s="24">
        <v>43750</v>
      </c>
      <c r="G15" s="21">
        <v>1.8825134589222139</v>
      </c>
      <c r="H15" s="22">
        <f t="shared" ca="1" si="0"/>
        <v>10</v>
      </c>
      <c r="I15" s="31">
        <f t="shared" si="1"/>
        <v>437.5</v>
      </c>
      <c r="J15" s="33">
        <f t="shared" ca="1" si="2"/>
        <v>218.75</v>
      </c>
      <c r="K15" s="26" t="str">
        <f t="shared" ca="1" si="3"/>
        <v>Gold</v>
      </c>
      <c r="L15" s="33">
        <f t="shared" ca="1" si="4"/>
        <v>1750</v>
      </c>
      <c r="M15" s="33">
        <f t="shared" ca="1" si="5"/>
        <v>875</v>
      </c>
      <c r="N15" s="36">
        <f t="shared" ca="1" si="6"/>
        <v>46156.25</v>
      </c>
      <c r="O15" s="22" t="str">
        <f t="shared" ca="1" si="7"/>
        <v/>
      </c>
    </row>
    <row r="16" spans="1:15">
      <c r="A16" s="22">
        <v>1268</v>
      </c>
      <c r="B16" s="22" t="s">
        <v>237</v>
      </c>
      <c r="C16" s="22" t="s">
        <v>272</v>
      </c>
      <c r="D16" s="47" t="s">
        <v>271</v>
      </c>
      <c r="E16" s="23">
        <v>40424</v>
      </c>
      <c r="F16" s="24">
        <v>45250</v>
      </c>
      <c r="G16" s="21">
        <v>3.7694011461348951</v>
      </c>
      <c r="H16" s="22">
        <f t="shared" ca="1" si="0"/>
        <v>9</v>
      </c>
      <c r="I16" s="31">
        <f t="shared" si="1"/>
        <v>1357.5</v>
      </c>
      <c r="J16" s="33">
        <f t="shared" ca="1" si="2"/>
        <v>226.25</v>
      </c>
      <c r="K16" s="26" t="str">
        <f t="shared" ca="1" si="3"/>
        <v>Silver</v>
      </c>
      <c r="L16" s="33">
        <f t="shared" ca="1" si="4"/>
        <v>1810</v>
      </c>
      <c r="M16" s="33">
        <f t="shared" ca="1" si="5"/>
        <v>1810</v>
      </c>
      <c r="N16" s="36">
        <f t="shared" ca="1" si="6"/>
        <v>48643.75</v>
      </c>
      <c r="O16" s="22" t="str">
        <f t="shared" ca="1" si="7"/>
        <v/>
      </c>
    </row>
    <row r="17" spans="1:15">
      <c r="A17" s="22">
        <v>4458</v>
      </c>
      <c r="B17" s="22" t="s">
        <v>238</v>
      </c>
      <c r="C17" s="22" t="s">
        <v>272</v>
      </c>
      <c r="D17" s="22" t="s">
        <v>232</v>
      </c>
      <c r="E17" s="23">
        <v>40013</v>
      </c>
      <c r="F17" s="24">
        <v>47240</v>
      </c>
      <c r="G17" s="21">
        <v>3.8047629164532877</v>
      </c>
      <c r="H17" s="22">
        <f t="shared" ca="1" si="0"/>
        <v>10</v>
      </c>
      <c r="I17" s="31">
        <f t="shared" si="1"/>
        <v>1417.2</v>
      </c>
      <c r="J17" s="33">
        <f t="shared" ca="1" si="2"/>
        <v>236.20000000000002</v>
      </c>
      <c r="K17" s="26" t="str">
        <f t="shared" ca="1" si="3"/>
        <v>Gold</v>
      </c>
      <c r="L17" s="33">
        <f t="shared" ca="1" si="4"/>
        <v>1889.6000000000001</v>
      </c>
      <c r="M17" s="33">
        <f t="shared" ca="1" si="5"/>
        <v>1889.6000000000001</v>
      </c>
      <c r="N17" s="36">
        <f t="shared" ca="1" si="6"/>
        <v>50782.999999999993</v>
      </c>
      <c r="O17" s="22" t="str">
        <f t="shared" ca="1" si="7"/>
        <v/>
      </c>
    </row>
    <row r="18" spans="1:15">
      <c r="A18" s="22">
        <v>1370</v>
      </c>
      <c r="B18" s="22" t="s">
        <v>239</v>
      </c>
      <c r="C18" s="22" t="s">
        <v>272</v>
      </c>
      <c r="D18" s="47" t="s">
        <v>271</v>
      </c>
      <c r="E18" s="23">
        <v>40074</v>
      </c>
      <c r="F18" s="24">
        <v>47835</v>
      </c>
      <c r="G18" s="21">
        <v>3.5190891496555783</v>
      </c>
      <c r="H18" s="22">
        <f t="shared" ca="1" si="0"/>
        <v>10</v>
      </c>
      <c r="I18" s="31">
        <f t="shared" si="1"/>
        <v>1435.05</v>
      </c>
      <c r="J18" s="33">
        <f t="shared" ca="1" si="2"/>
        <v>239.17500000000001</v>
      </c>
      <c r="K18" s="26" t="str">
        <f t="shared" ca="1" si="3"/>
        <v>Gold</v>
      </c>
      <c r="L18" s="33">
        <f t="shared" ca="1" si="4"/>
        <v>1913.4</v>
      </c>
      <c r="M18" s="33">
        <f t="shared" ca="1" si="5"/>
        <v>1913.4</v>
      </c>
      <c r="N18" s="36">
        <f t="shared" ca="1" si="6"/>
        <v>51422.625000000007</v>
      </c>
      <c r="O18" s="22" t="str">
        <f t="shared" ca="1" si="7"/>
        <v/>
      </c>
    </row>
    <row r="19" spans="1:15">
      <c r="A19" s="22">
        <v>2848</v>
      </c>
      <c r="B19" s="22" t="s">
        <v>240</v>
      </c>
      <c r="C19" s="22" t="s">
        <v>273</v>
      </c>
      <c r="D19" s="22" t="s">
        <v>232</v>
      </c>
      <c r="E19" s="23">
        <v>42658</v>
      </c>
      <c r="F19" s="24">
        <v>46725</v>
      </c>
      <c r="G19" s="21">
        <v>3.3172802828948282</v>
      </c>
      <c r="H19" s="22">
        <f t="shared" ca="1" si="0"/>
        <v>3</v>
      </c>
      <c r="I19" s="31">
        <f t="shared" si="1"/>
        <v>1401.75</v>
      </c>
      <c r="J19" s="33">
        <f t="shared" ca="1" si="2"/>
        <v>0</v>
      </c>
      <c r="K19" s="26" t="str">
        <f t="shared" ca="1" si="3"/>
        <v>Bronze</v>
      </c>
      <c r="L19" s="33">
        <f t="shared" ca="1" si="4"/>
        <v>1869</v>
      </c>
      <c r="M19" s="33">
        <f t="shared" ca="1" si="5"/>
        <v>934.5</v>
      </c>
      <c r="N19" s="36">
        <f t="shared" ca="1" si="6"/>
        <v>49995.75</v>
      </c>
      <c r="O19" s="22" t="str">
        <f t="shared" ca="1" si="7"/>
        <v/>
      </c>
    </row>
    <row r="20" spans="1:15">
      <c r="A20" s="22">
        <v>3996</v>
      </c>
      <c r="B20" s="22" t="s">
        <v>241</v>
      </c>
      <c r="C20" s="22" t="s">
        <v>273</v>
      </c>
      <c r="D20" s="47" t="s">
        <v>271</v>
      </c>
      <c r="E20" s="23">
        <v>40227</v>
      </c>
      <c r="F20" s="24">
        <v>45000</v>
      </c>
      <c r="G20" s="21">
        <v>3.714276446437268</v>
      </c>
      <c r="H20" s="22">
        <f t="shared" ca="1" si="0"/>
        <v>10</v>
      </c>
      <c r="I20" s="31">
        <f t="shared" si="1"/>
        <v>1350</v>
      </c>
      <c r="J20" s="33">
        <f t="shared" ca="1" si="2"/>
        <v>225</v>
      </c>
      <c r="K20" s="26" t="str">
        <f t="shared" ca="1" si="3"/>
        <v>Gold</v>
      </c>
      <c r="L20" s="33">
        <f t="shared" ca="1" si="4"/>
        <v>1800</v>
      </c>
      <c r="M20" s="33">
        <f t="shared" ca="1" si="5"/>
        <v>1800</v>
      </c>
      <c r="N20" s="36">
        <f t="shared" ca="1" si="6"/>
        <v>48375</v>
      </c>
      <c r="O20" s="22" t="str">
        <f t="shared" ca="1" si="7"/>
        <v/>
      </c>
    </row>
    <row r="21" spans="1:15">
      <c r="A21" s="22">
        <v>4070</v>
      </c>
      <c r="B21" s="22" t="s">
        <v>242</v>
      </c>
      <c r="C21" s="22" t="s">
        <v>202</v>
      </c>
      <c r="D21" s="22" t="s">
        <v>232</v>
      </c>
      <c r="E21" s="23">
        <v>40271</v>
      </c>
      <c r="F21" s="24">
        <v>45125</v>
      </c>
      <c r="G21" s="21">
        <v>1.681287298247647</v>
      </c>
      <c r="H21" s="22">
        <f t="shared" ca="1" si="0"/>
        <v>9</v>
      </c>
      <c r="I21" s="31">
        <f t="shared" si="1"/>
        <v>451.25</v>
      </c>
      <c r="J21" s="33">
        <f t="shared" ca="1" si="2"/>
        <v>225.625</v>
      </c>
      <c r="K21" s="26" t="str">
        <f t="shared" ca="1" si="3"/>
        <v>Silver</v>
      </c>
      <c r="L21" s="33">
        <f t="shared" ca="1" si="4"/>
        <v>1805</v>
      </c>
      <c r="M21" s="33">
        <f t="shared" ca="1" si="5"/>
        <v>902.5</v>
      </c>
      <c r="N21" s="36">
        <f t="shared" ca="1" si="6"/>
        <v>47606.875</v>
      </c>
      <c r="O21" s="22" t="str">
        <f t="shared" ca="1" si="7"/>
        <v/>
      </c>
    </row>
    <row r="22" spans="1:15">
      <c r="A22" s="22">
        <v>3099</v>
      </c>
      <c r="B22" s="22" t="s">
        <v>243</v>
      </c>
      <c r="C22" s="22" t="s">
        <v>202</v>
      </c>
      <c r="D22" s="22" t="s">
        <v>230</v>
      </c>
      <c r="E22" s="23">
        <v>38734</v>
      </c>
      <c r="F22" s="24">
        <v>65500</v>
      </c>
      <c r="G22" s="21">
        <v>3.6629539050528805</v>
      </c>
      <c r="H22" s="22">
        <f t="shared" ca="1" si="0"/>
        <v>14</v>
      </c>
      <c r="I22" s="31">
        <f t="shared" si="1"/>
        <v>1965</v>
      </c>
      <c r="J22" s="33">
        <f t="shared" ca="1" si="2"/>
        <v>655</v>
      </c>
      <c r="K22" s="26" t="str">
        <f t="shared" ca="1" si="3"/>
        <v>Gold</v>
      </c>
      <c r="L22" s="33">
        <f t="shared" ca="1" si="4"/>
        <v>2620</v>
      </c>
      <c r="M22" s="33">
        <f t="shared" ca="1" si="5"/>
        <v>2620</v>
      </c>
      <c r="N22" s="36">
        <f t="shared" ca="1" si="6"/>
        <v>70740</v>
      </c>
      <c r="O22" s="22" t="str">
        <f t="shared" ca="1" si="7"/>
        <v/>
      </c>
    </row>
    <row r="23" spans="1:15">
      <c r="A23" s="22">
        <v>2698</v>
      </c>
      <c r="B23" s="22" t="s">
        <v>244</v>
      </c>
      <c r="C23" s="22" t="s">
        <v>272</v>
      </c>
      <c r="D23" s="47" t="s">
        <v>230</v>
      </c>
      <c r="E23" s="23">
        <v>39187</v>
      </c>
      <c r="F23" s="24">
        <v>69750</v>
      </c>
      <c r="G23" s="21">
        <v>2.7751165199648935</v>
      </c>
      <c r="H23" s="22">
        <f t="shared" ca="1" si="0"/>
        <v>12</v>
      </c>
      <c r="I23" s="31">
        <f t="shared" si="1"/>
        <v>1395</v>
      </c>
      <c r="J23" s="33">
        <f t="shared" ca="1" si="2"/>
        <v>697.5</v>
      </c>
      <c r="K23" s="26" t="str">
        <f t="shared" ca="1" si="3"/>
        <v>Gold</v>
      </c>
      <c r="L23" s="33">
        <f t="shared" ca="1" si="4"/>
        <v>2790</v>
      </c>
      <c r="M23" s="33">
        <f t="shared" ca="1" si="5"/>
        <v>1395</v>
      </c>
      <c r="N23" s="36">
        <f t="shared" ca="1" si="6"/>
        <v>74632.5</v>
      </c>
      <c r="O23" s="22" t="str">
        <f t="shared" ca="1" si="7"/>
        <v/>
      </c>
    </row>
    <row r="24" spans="1:15">
      <c r="A24" s="22">
        <v>2611</v>
      </c>
      <c r="B24" s="22" t="s">
        <v>245</v>
      </c>
      <c r="C24" s="22" t="s">
        <v>202</v>
      </c>
      <c r="D24" s="22" t="s">
        <v>232</v>
      </c>
      <c r="E24" s="23">
        <v>41136</v>
      </c>
      <c r="F24" s="24">
        <v>41000</v>
      </c>
      <c r="G24" s="21">
        <v>2.4621693192930891</v>
      </c>
      <c r="H24" s="22">
        <f t="shared" ca="1" si="0"/>
        <v>7</v>
      </c>
      <c r="I24" s="31">
        <f t="shared" si="1"/>
        <v>820</v>
      </c>
      <c r="J24" s="33">
        <f t="shared" ca="1" si="2"/>
        <v>205</v>
      </c>
      <c r="K24" s="26" t="str">
        <f t="shared" ca="1" si="3"/>
        <v>Silver</v>
      </c>
      <c r="L24" s="33">
        <f t="shared" ca="1" si="4"/>
        <v>820</v>
      </c>
      <c r="M24" s="33">
        <f t="shared" ca="1" si="5"/>
        <v>820</v>
      </c>
      <c r="N24" s="36">
        <f t="shared" ca="1" si="6"/>
        <v>42845</v>
      </c>
      <c r="O24" s="22" t="str">
        <f t="shared" ca="1" si="7"/>
        <v/>
      </c>
    </row>
    <row r="25" spans="1:15">
      <c r="A25" s="22">
        <v>1256</v>
      </c>
      <c r="B25" s="22" t="s">
        <v>246</v>
      </c>
      <c r="C25" s="22" t="s">
        <v>272</v>
      </c>
      <c r="D25" s="47" t="s">
        <v>271</v>
      </c>
      <c r="E25" s="23">
        <v>40486</v>
      </c>
      <c r="F25" s="24">
        <v>45100</v>
      </c>
      <c r="G25" s="21">
        <v>3.4587302573383352</v>
      </c>
      <c r="H25" s="22">
        <f t="shared" ca="1" si="0"/>
        <v>9</v>
      </c>
      <c r="I25" s="31">
        <f t="shared" si="1"/>
        <v>1353</v>
      </c>
      <c r="J25" s="33">
        <f t="shared" ca="1" si="2"/>
        <v>225.5</v>
      </c>
      <c r="K25" s="26" t="str">
        <f t="shared" ca="1" si="3"/>
        <v>Silver</v>
      </c>
      <c r="L25" s="33">
        <f t="shared" ca="1" si="4"/>
        <v>1804</v>
      </c>
      <c r="M25" s="33">
        <f t="shared" ca="1" si="5"/>
        <v>1804</v>
      </c>
      <c r="N25" s="36">
        <f t="shared" ca="1" si="6"/>
        <v>48482.5</v>
      </c>
      <c r="O25" s="22" t="str">
        <f t="shared" ca="1" si="7"/>
        <v/>
      </c>
    </row>
    <row r="26" spans="1:15">
      <c r="A26" s="22">
        <v>2009</v>
      </c>
      <c r="B26" s="22" t="s">
        <v>247</v>
      </c>
      <c r="C26" s="22" t="s">
        <v>272</v>
      </c>
      <c r="D26" s="22" t="s">
        <v>232</v>
      </c>
      <c r="E26" s="23">
        <v>40738</v>
      </c>
      <c r="F26" s="24">
        <v>39750</v>
      </c>
      <c r="G26" s="21">
        <v>3.3452708219360545</v>
      </c>
      <c r="H26" s="22">
        <f t="shared" ca="1" si="0"/>
        <v>8</v>
      </c>
      <c r="I26" s="31">
        <f t="shared" si="1"/>
        <v>1192.5</v>
      </c>
      <c r="J26" s="33">
        <f t="shared" ca="1" si="2"/>
        <v>198.75</v>
      </c>
      <c r="K26" s="26" t="str">
        <f t="shared" ca="1" si="3"/>
        <v>Silver</v>
      </c>
      <c r="L26" s="33">
        <f t="shared" ca="1" si="4"/>
        <v>1590</v>
      </c>
      <c r="M26" s="33">
        <f t="shared" ca="1" si="5"/>
        <v>1590</v>
      </c>
      <c r="N26" s="36">
        <f t="shared" ca="1" si="6"/>
        <v>42731.25</v>
      </c>
      <c r="O26" s="22" t="str">
        <f t="shared" ca="1" si="7"/>
        <v/>
      </c>
    </row>
    <row r="27" spans="1:15">
      <c r="A27" s="22">
        <v>4428</v>
      </c>
      <c r="B27" s="22" t="s">
        <v>248</v>
      </c>
      <c r="C27" s="22" t="s">
        <v>273</v>
      </c>
      <c r="D27" s="22" t="s">
        <v>232</v>
      </c>
      <c r="E27" s="23">
        <v>40855</v>
      </c>
      <c r="F27" s="24">
        <v>41525</v>
      </c>
      <c r="G27" s="21">
        <v>2.3235785946638945</v>
      </c>
      <c r="H27" s="22">
        <f t="shared" ca="1" si="0"/>
        <v>8</v>
      </c>
      <c r="I27" s="31">
        <f t="shared" si="1"/>
        <v>830.5</v>
      </c>
      <c r="J27" s="33">
        <f t="shared" ca="1" si="2"/>
        <v>207.625</v>
      </c>
      <c r="K27" s="26" t="str">
        <f t="shared" ca="1" si="3"/>
        <v>Silver</v>
      </c>
      <c r="L27" s="33">
        <f t="shared" ca="1" si="4"/>
        <v>1661</v>
      </c>
      <c r="M27" s="33">
        <f t="shared" ca="1" si="5"/>
        <v>830.5</v>
      </c>
      <c r="N27" s="36">
        <f t="shared" ca="1" si="6"/>
        <v>44224.125</v>
      </c>
      <c r="O27" s="22" t="str">
        <f t="shared" ca="1" si="7"/>
        <v/>
      </c>
    </row>
    <row r="28" spans="1:15">
      <c r="A28" s="22">
        <v>4545</v>
      </c>
      <c r="B28" s="22" t="s">
        <v>249</v>
      </c>
      <c r="C28" s="22" t="s">
        <v>202</v>
      </c>
      <c r="D28" s="47" t="s">
        <v>271</v>
      </c>
      <c r="E28" s="23">
        <v>39187</v>
      </c>
      <c r="F28" s="24">
        <v>49750</v>
      </c>
      <c r="G28" s="21">
        <v>3.1646804875422245</v>
      </c>
      <c r="H28" s="22">
        <f t="shared" ca="1" si="0"/>
        <v>12</v>
      </c>
      <c r="I28" s="31">
        <f t="shared" si="1"/>
        <v>1492.5</v>
      </c>
      <c r="J28" s="33">
        <f t="shared" ca="1" si="2"/>
        <v>497.5</v>
      </c>
      <c r="K28" s="26" t="str">
        <f t="shared" ca="1" si="3"/>
        <v>Gold</v>
      </c>
      <c r="L28" s="33">
        <f t="shared" ca="1" si="4"/>
        <v>1990</v>
      </c>
      <c r="M28" s="33">
        <f t="shared" ca="1" si="5"/>
        <v>1990</v>
      </c>
      <c r="N28" s="36">
        <f t="shared" ca="1" si="6"/>
        <v>53730</v>
      </c>
      <c r="O28" s="22" t="str">
        <f t="shared" ca="1" si="7"/>
        <v/>
      </c>
    </row>
    <row r="29" spans="1:15">
      <c r="A29" s="22">
        <v>1281</v>
      </c>
      <c r="B29" s="22" t="s">
        <v>250</v>
      </c>
      <c r="C29" s="22" t="s">
        <v>202</v>
      </c>
      <c r="D29" s="47" t="s">
        <v>271</v>
      </c>
      <c r="E29" s="23">
        <v>39844</v>
      </c>
      <c r="F29" s="24">
        <v>43750</v>
      </c>
      <c r="G29" s="21">
        <v>3.857752848104556</v>
      </c>
      <c r="H29" s="22">
        <f t="shared" ca="1" si="0"/>
        <v>11</v>
      </c>
      <c r="I29" s="31">
        <f t="shared" si="1"/>
        <v>1312.5</v>
      </c>
      <c r="J29" s="33">
        <f t="shared" ca="1" si="2"/>
        <v>437.5</v>
      </c>
      <c r="K29" s="26" t="str">
        <f t="shared" ca="1" si="3"/>
        <v>Gold</v>
      </c>
      <c r="L29" s="33">
        <f t="shared" ca="1" si="4"/>
        <v>1750</v>
      </c>
      <c r="M29" s="33">
        <f t="shared" ca="1" si="5"/>
        <v>1750</v>
      </c>
      <c r="N29" s="36">
        <f t="shared" ca="1" si="6"/>
        <v>47250</v>
      </c>
      <c r="O29" s="22" t="str">
        <f t="shared" ca="1" si="7"/>
        <v/>
      </c>
    </row>
  </sheetData>
  <autoFilter ref="A9:O29"/>
  <mergeCells count="8">
    <mergeCell ref="A1:O1"/>
    <mergeCell ref="L5:N5"/>
    <mergeCell ref="L6:N6"/>
    <mergeCell ref="A3:C3"/>
    <mergeCell ref="E3:G3"/>
    <mergeCell ref="I3:J3"/>
    <mergeCell ref="L3:O3"/>
    <mergeCell ref="L4:N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Time</vt:lpstr>
      <vt:lpstr>Salary Data</vt:lpstr>
      <vt:lpstr>SCDP AA</vt:lpstr>
      <vt:lpstr>SCDP AA Answers</vt:lpstr>
      <vt:lpstr>Time!Print_Area</vt:lpstr>
    </vt:vector>
  </TitlesOfParts>
  <Company>Community College of Allegheny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Downey, Norman  M.</dc:creator>
  <cp:lastModifiedBy>Downey, Norman  M.</cp:lastModifiedBy>
  <cp:lastPrinted>2020-01-29T19:47:09Z</cp:lastPrinted>
  <dcterms:created xsi:type="dcterms:W3CDTF">2018-05-29T15:33:12Z</dcterms:created>
  <dcterms:modified xsi:type="dcterms:W3CDTF">2020-02-25T19:54:23Z</dcterms:modified>
</cp:coreProperties>
</file>